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\AIP\2019\Cuenta Anual 2018 Final\Expediente Obra Pública\"/>
    </mc:Choice>
  </mc:AlternateContent>
  <bookViews>
    <workbookView xWindow="0" yWindow="0" windowWidth="23400" windowHeight="7875" tabRatio="701" firstSheet="33" activeTab="49"/>
  </bookViews>
  <sheets>
    <sheet name="006-AYS" sheetId="66" r:id="rId1"/>
    <sheet name="007-AYS" sheetId="19" r:id="rId2"/>
    <sheet name="017-AYS" sheetId="33" r:id="rId3"/>
    <sheet name="018-AYS" sheetId="26" r:id="rId4"/>
    <sheet name="020-AYS" sheetId="24" r:id="rId5"/>
    <sheet name="021-AYS" sheetId="23" r:id="rId6"/>
    <sheet name="022-AYS" sheetId="22" r:id="rId7"/>
    <sheet name="026-AYS" sheetId="58" r:id="rId8"/>
    <sheet name="027-ED" sheetId="64" r:id="rId9"/>
    <sheet name="028-AYS" sheetId="39" r:id="rId10"/>
    <sheet name="029-AYS" sheetId="20" r:id="rId11"/>
    <sheet name="030-AYS" sheetId="40" r:id="rId12"/>
    <sheet name="032-AYS" sheetId="2" r:id="rId13"/>
    <sheet name="036-AYS" sheetId="27" r:id="rId14"/>
    <sheet name="044-AYS" sheetId="3" r:id="rId15"/>
    <sheet name="047-AYS" sheetId="4" r:id="rId16"/>
    <sheet name="051-AYS" sheetId="5" r:id="rId17"/>
    <sheet name="056-AYS" sheetId="16" r:id="rId18"/>
    <sheet name="057-AYS" sheetId="35" r:id="rId19"/>
    <sheet name="059-AYS" sheetId="6" r:id="rId20"/>
    <sheet name="069-AYS" sheetId="12" r:id="rId21"/>
    <sheet name="072-AYS" sheetId="11" r:id="rId22"/>
    <sheet name="073-AYS" sheetId="10" r:id="rId23"/>
    <sheet name="080-SAL" sheetId="21" r:id="rId24"/>
    <sheet name="081-SAL" sheetId="31" r:id="rId25"/>
    <sheet name="083-SAL" sheetId="7" r:id="rId26"/>
    <sheet name="087-ED" sheetId="63" r:id="rId27"/>
    <sheet name="088-ED" sheetId="50" r:id="rId28"/>
    <sheet name="089-ED" sheetId="55" r:id="rId29"/>
    <sheet name="090-ED" sheetId="14" r:id="rId30"/>
    <sheet name="091-ED" sheetId="9" r:id="rId31"/>
    <sheet name="092-ED" sheetId="17" r:id="rId32"/>
    <sheet name="093-ED" sheetId="43" r:id="rId33"/>
    <sheet name="094-ED" sheetId="25" r:id="rId34"/>
    <sheet name="095-ED" sheetId="32" r:id="rId35"/>
    <sheet name="097-ED" sheetId="51" r:id="rId36"/>
    <sheet name="098-SAL" sheetId="30" r:id="rId37"/>
    <sheet name="099-ED" sheetId="29" r:id="rId38"/>
    <sheet name="101-ED" sheetId="54" r:id="rId39"/>
    <sheet name="106-ED" sheetId="62" r:id="rId40"/>
    <sheet name="110-ED" sheetId="53" r:id="rId41"/>
    <sheet name="113-ED" sheetId="49" r:id="rId42"/>
    <sheet name="114-ED" sheetId="59" r:id="rId43"/>
    <sheet name="115-ED" sheetId="60" r:id="rId44"/>
    <sheet name="116-ED" sheetId="18" r:id="rId45"/>
    <sheet name="117-ED" sheetId="61" r:id="rId46"/>
    <sheet name="118-URB" sheetId="52" r:id="rId47"/>
    <sheet name="119-URB" sheetId="8" r:id="rId48"/>
    <sheet name="121-URB" sheetId="28" r:id="rId49"/>
    <sheet name="131-GI" sheetId="13" r:id="rId50"/>
    <sheet name="188-AYS" sheetId="41" r:id="rId51"/>
    <sheet name="191-AYS" sheetId="36" r:id="rId52"/>
    <sheet name="193-AYS" sheetId="37" r:id="rId53"/>
    <sheet name="195-AYS" sheetId="38" r:id="rId54"/>
    <sheet name="213-SAL" sheetId="65" r:id="rId55"/>
    <sheet name="214-SAL" sheetId="57" r:id="rId56"/>
    <sheet name="215-ED" sheetId="44" r:id="rId57"/>
    <sheet name="216-ED" sheetId="47" r:id="rId58"/>
    <sheet name="218-ED" sheetId="45" r:id="rId59"/>
    <sheet name="220-ED" sheetId="34" r:id="rId60"/>
    <sheet name="222-AYS" sheetId="42" r:id="rId61"/>
    <sheet name="223-URB" sheetId="46" r:id="rId62"/>
    <sheet name="224-URB" sheetId="48" r:id="rId63"/>
    <sheet name="226-OP" sheetId="67" r:id="rId64"/>
    <sheet name="249-AYS" sheetId="56" r:id="rId65"/>
  </sheets>
  <definedNames>
    <definedName name="_xlnm.Print_Area" localSheetId="22">'073-AYS'!$A$1:$M$54</definedName>
    <definedName name="_xlnm.Print_Area" localSheetId="33">'094-ED'!$A$1:$M$65</definedName>
    <definedName name="_xlnm.Print_Area" localSheetId="34">'095-ED'!$A$1:$M$85</definedName>
    <definedName name="_xlnm.Print_Area" localSheetId="35">'097-ED'!$A$1:$M$48</definedName>
    <definedName name="_xlnm.Print_Area" localSheetId="50">'188-AYS'!$A$1:$M$51</definedName>
    <definedName name="_xlnm.Print_Area" localSheetId="53">'195-AYS'!$A$1:$M$38</definedName>
    <definedName name="_xlnm.Print_Area" localSheetId="60">'222-AYS'!$A$1:$M$86</definedName>
  </definedNames>
  <calcPr calcId="162913"/>
</workbook>
</file>

<file path=xl/calcChain.xml><?xml version="1.0" encoding="utf-8"?>
<calcChain xmlns="http://schemas.openxmlformats.org/spreadsheetml/2006/main">
  <c r="L177" i="13" l="1"/>
  <c r="M177" i="13"/>
  <c r="L30" i="66"/>
  <c r="M30" i="66"/>
  <c r="L20" i="66"/>
  <c r="M20" i="66"/>
  <c r="L21" i="66"/>
  <c r="M21" i="66"/>
  <c r="L22" i="66"/>
  <c r="M22" i="66"/>
  <c r="L23" i="66"/>
  <c r="M23" i="66"/>
  <c r="L24" i="66"/>
  <c r="M24" i="66"/>
  <c r="L25" i="66"/>
  <c r="M25" i="66"/>
  <c r="L26" i="66"/>
  <c r="M26" i="66"/>
  <c r="L27" i="66"/>
  <c r="M27" i="66"/>
  <c r="L28" i="66"/>
  <c r="M28" i="66"/>
  <c r="L29" i="66"/>
  <c r="M29" i="66"/>
  <c r="L159" i="13"/>
  <c r="M159" i="13"/>
  <c r="L160" i="13"/>
  <c r="M160" i="13"/>
  <c r="L164" i="13"/>
  <c r="M164" i="13"/>
  <c r="L165" i="13"/>
  <c r="M165" i="13"/>
  <c r="L166" i="13"/>
  <c r="M166" i="13"/>
  <c r="L167" i="13"/>
  <c r="M167" i="13"/>
  <c r="L168" i="13"/>
  <c r="M168" i="13"/>
  <c r="L169" i="13"/>
  <c r="M169" i="13"/>
  <c r="L170" i="13"/>
  <c r="M170" i="13"/>
  <c r="L171" i="13"/>
  <c r="M171" i="13"/>
  <c r="L172" i="13"/>
  <c r="M172" i="13"/>
  <c r="L173" i="13"/>
  <c r="M173" i="13"/>
  <c r="L174" i="13"/>
  <c r="M174" i="13"/>
  <c r="L175" i="13"/>
  <c r="M175" i="13"/>
  <c r="L176" i="13"/>
  <c r="M176" i="13"/>
  <c r="L161" i="13"/>
  <c r="M161" i="13"/>
  <c r="L162" i="13"/>
  <c r="M162" i="13"/>
  <c r="L64" i="65"/>
  <c r="M64" i="65"/>
  <c r="L65" i="65"/>
  <c r="M65" i="65"/>
  <c r="L66" i="65"/>
  <c r="M66" i="65"/>
  <c r="L67" i="65"/>
  <c r="M67" i="65"/>
  <c r="L68" i="65"/>
  <c r="M68" i="65"/>
  <c r="L69" i="65"/>
  <c r="M69" i="65"/>
  <c r="L70" i="65"/>
  <c r="M70" i="65"/>
  <c r="L71" i="65"/>
  <c r="M71" i="65"/>
  <c r="L72" i="65"/>
  <c r="M72" i="65"/>
  <c r="L73" i="65"/>
  <c r="M73" i="65"/>
  <c r="L74" i="65"/>
  <c r="M74" i="65"/>
  <c r="L36" i="66"/>
  <c r="M36" i="66"/>
  <c r="L34" i="66"/>
  <c r="M34" i="66"/>
  <c r="L35" i="66"/>
  <c r="M35" i="66"/>
  <c r="L37" i="66"/>
  <c r="M37" i="66"/>
  <c r="L38" i="66"/>
  <c r="M38" i="66"/>
  <c r="L39" i="66"/>
  <c r="M39" i="66"/>
  <c r="L40" i="66"/>
  <c r="M40" i="66"/>
  <c r="L41" i="66"/>
  <c r="M41" i="66"/>
  <c r="L42" i="66"/>
  <c r="M42" i="66"/>
  <c r="L43" i="66"/>
  <c r="M43" i="66"/>
  <c r="L44" i="66"/>
  <c r="M44" i="66"/>
  <c r="L62" i="53"/>
  <c r="M62" i="53"/>
  <c r="L63" i="53"/>
  <c r="M63" i="53"/>
  <c r="L64" i="53"/>
  <c r="M64" i="53"/>
  <c r="L65" i="53"/>
  <c r="M65" i="53"/>
  <c r="L39" i="62"/>
  <c r="M39" i="62"/>
  <c r="L40" i="62"/>
  <c r="M40" i="62"/>
  <c r="L41" i="62"/>
  <c r="M41" i="62"/>
  <c r="L42" i="62"/>
  <c r="M42" i="62"/>
  <c r="L43" i="62"/>
  <c r="M43" i="62"/>
  <c r="L44" i="62"/>
  <c r="M44" i="62"/>
  <c r="L45" i="62"/>
  <c r="M45" i="62"/>
  <c r="L46" i="62"/>
  <c r="M46" i="62"/>
  <c r="L47" i="62"/>
  <c r="M47" i="62"/>
  <c r="L53" i="57"/>
  <c r="M53" i="57"/>
  <c r="L54" i="57"/>
  <c r="M54" i="57"/>
  <c r="L55" i="57"/>
  <c r="M55" i="57"/>
  <c r="L56" i="57"/>
  <c r="M56" i="57"/>
  <c r="L57" i="57"/>
  <c r="M57" i="57"/>
  <c r="L58" i="57"/>
  <c r="M58" i="57"/>
  <c r="L59" i="57"/>
  <c r="M59" i="57"/>
  <c r="L54" i="53"/>
  <c r="M54" i="53"/>
  <c r="L55" i="53"/>
  <c r="M55" i="53"/>
  <c r="L56" i="53"/>
  <c r="M56" i="53"/>
  <c r="L57" i="53"/>
  <c r="M57" i="53"/>
  <c r="L58" i="53"/>
  <c r="M58" i="53"/>
  <c r="L59" i="53"/>
  <c r="M59" i="53"/>
  <c r="L60" i="53"/>
  <c r="M60" i="53"/>
  <c r="L82" i="34"/>
  <c r="M82" i="34"/>
  <c r="L83" i="34"/>
  <c r="M83" i="34"/>
  <c r="L84" i="34"/>
  <c r="M84" i="34"/>
  <c r="L85" i="34"/>
  <c r="M85" i="34"/>
  <c r="L86" i="34"/>
  <c r="M86" i="34"/>
  <c r="L34" i="62"/>
  <c r="M34" i="62"/>
  <c r="L35" i="62"/>
  <c r="M35" i="62"/>
  <c r="L36" i="62"/>
  <c r="M36" i="62"/>
  <c r="L37" i="62"/>
  <c r="M37" i="62"/>
  <c r="L38" i="54"/>
  <c r="M38" i="54"/>
  <c r="L39" i="54"/>
  <c r="M39" i="54"/>
  <c r="L40" i="54"/>
  <c r="M40" i="54"/>
  <c r="L27" i="61"/>
  <c r="M27" i="61"/>
  <c r="L36" i="54"/>
  <c r="M36" i="54"/>
  <c r="L37" i="54"/>
  <c r="M37" i="54"/>
  <c r="L49" i="55"/>
  <c r="M49" i="55"/>
  <c r="L50" i="55"/>
  <c r="M50" i="55"/>
  <c r="L51" i="55"/>
  <c r="M51" i="55"/>
  <c r="L52" i="55"/>
  <c r="M52" i="55"/>
  <c r="L53" i="55"/>
  <c r="M53" i="55"/>
  <c r="L49" i="53"/>
  <c r="M49" i="53"/>
  <c r="L50" i="53"/>
  <c r="M50" i="53"/>
  <c r="L51" i="53"/>
  <c r="M51" i="53"/>
  <c r="L52" i="53"/>
  <c r="M52" i="53"/>
  <c r="L53" i="53"/>
  <c r="M53" i="53"/>
  <c r="L61" i="53"/>
  <c r="M61" i="53"/>
  <c r="L51" i="65"/>
  <c r="M51" i="65"/>
  <c r="L52" i="65"/>
  <c r="M52" i="65"/>
  <c r="L53" i="65"/>
  <c r="M53" i="65"/>
  <c r="L54" i="65"/>
  <c r="M54" i="65"/>
  <c r="L55" i="65"/>
  <c r="M55" i="65"/>
  <c r="L56" i="65"/>
  <c r="M56" i="65"/>
  <c r="L57" i="65"/>
  <c r="M57" i="65"/>
  <c r="L58" i="65"/>
  <c r="M58" i="65"/>
  <c r="L59" i="65"/>
  <c r="M59" i="65"/>
  <c r="L60" i="65"/>
  <c r="M60" i="65"/>
  <c r="L61" i="65"/>
  <c r="M61" i="65"/>
  <c r="L62" i="65"/>
  <c r="M62" i="65"/>
  <c r="L63" i="65"/>
  <c r="M63" i="65"/>
  <c r="L57" i="34"/>
  <c r="M57" i="34"/>
  <c r="L58" i="34"/>
  <c r="M58" i="34"/>
  <c r="L59" i="34"/>
  <c r="M59" i="34"/>
  <c r="L60" i="34"/>
  <c r="M60" i="34"/>
  <c r="L61" i="34"/>
  <c r="M61" i="34"/>
  <c r="L62" i="34"/>
  <c r="M62" i="34"/>
  <c r="L63" i="34"/>
  <c r="M63" i="34"/>
  <c r="L64" i="34"/>
  <c r="M64" i="34"/>
  <c r="L65" i="34"/>
  <c r="M65" i="34"/>
  <c r="L66" i="34"/>
  <c r="M66" i="34"/>
  <c r="L67" i="34"/>
  <c r="M67" i="34"/>
  <c r="L68" i="34"/>
  <c r="M68" i="34"/>
  <c r="L69" i="34"/>
  <c r="M69" i="34"/>
  <c r="L70" i="34"/>
  <c r="M70" i="34"/>
  <c r="L71" i="34"/>
  <c r="M71" i="34"/>
  <c r="L72" i="34"/>
  <c r="M72" i="34"/>
  <c r="L73" i="34"/>
  <c r="M73" i="34"/>
  <c r="L74" i="34"/>
  <c r="M74" i="34"/>
  <c r="L75" i="34"/>
  <c r="M75" i="34"/>
  <c r="L76" i="34"/>
  <c r="M76" i="34"/>
  <c r="L77" i="34"/>
  <c r="M77" i="34"/>
  <c r="L78" i="34"/>
  <c r="M78" i="34"/>
  <c r="L79" i="34"/>
  <c r="M79" i="34"/>
  <c r="L80" i="34"/>
  <c r="M80" i="34"/>
  <c r="L81" i="34"/>
  <c r="M81" i="34"/>
  <c r="L56" i="34"/>
  <c r="M56" i="34"/>
  <c r="L50" i="65"/>
  <c r="M50" i="65"/>
  <c r="L45" i="65"/>
  <c r="M45" i="65"/>
  <c r="L46" i="65"/>
  <c r="M46" i="65"/>
  <c r="L47" i="65"/>
  <c r="M47" i="65"/>
  <c r="L48" i="65"/>
  <c r="M48" i="65"/>
  <c r="L31" i="65"/>
  <c r="M31" i="65"/>
  <c r="L32" i="65"/>
  <c r="M32" i="65"/>
  <c r="L33" i="65"/>
  <c r="M33" i="65"/>
  <c r="L34" i="65"/>
  <c r="M34" i="65"/>
  <c r="L35" i="65"/>
  <c r="M35" i="65"/>
  <c r="L36" i="65"/>
  <c r="M36" i="65"/>
  <c r="L37" i="65"/>
  <c r="M37" i="65"/>
  <c r="L38" i="65"/>
  <c r="M38" i="65"/>
  <c r="L39" i="65"/>
  <c r="M39" i="65"/>
  <c r="L40" i="65"/>
  <c r="M40" i="65"/>
  <c r="L41" i="65"/>
  <c r="M41" i="65"/>
  <c r="L42" i="65"/>
  <c r="M42" i="65"/>
  <c r="L51" i="57"/>
  <c r="M51" i="57"/>
  <c r="L52" i="57"/>
  <c r="M52" i="57"/>
  <c r="L24" i="67"/>
  <c r="M24" i="67"/>
  <c r="L23" i="67"/>
  <c r="M23" i="67"/>
  <c r="L22" i="67"/>
  <c r="M22" i="67"/>
  <c r="L21" i="67"/>
  <c r="M21" i="67"/>
  <c r="L20" i="67"/>
  <c r="M20" i="67"/>
  <c r="L19" i="67"/>
  <c r="M19" i="67"/>
  <c r="L18" i="67"/>
  <c r="M18" i="67"/>
  <c r="L17" i="67"/>
  <c r="M17" i="67"/>
  <c r="L16" i="67"/>
  <c r="M16" i="67"/>
  <c r="L15" i="67"/>
  <c r="M15" i="67"/>
  <c r="L14" i="67"/>
  <c r="M14" i="67"/>
  <c r="M25" i="67"/>
  <c r="L47" i="55"/>
  <c r="M47" i="55"/>
  <c r="L48" i="55"/>
  <c r="M48" i="55"/>
  <c r="L54" i="55"/>
  <c r="M54" i="55"/>
  <c r="L55" i="55"/>
  <c r="M55" i="55"/>
  <c r="L148" i="13"/>
  <c r="M148" i="13"/>
  <c r="L149" i="13"/>
  <c r="M149" i="13"/>
  <c r="L150" i="13"/>
  <c r="M150" i="13"/>
  <c r="L151" i="13"/>
  <c r="M151" i="13"/>
  <c r="L152" i="13"/>
  <c r="M152" i="13"/>
  <c r="L153" i="13"/>
  <c r="M153" i="13"/>
  <c r="L154" i="13"/>
  <c r="M154" i="13"/>
  <c r="L155" i="13"/>
  <c r="M155" i="13"/>
  <c r="L156" i="13"/>
  <c r="M156" i="13"/>
  <c r="L157" i="13"/>
  <c r="M157" i="13"/>
  <c r="L158" i="13"/>
  <c r="M158" i="13"/>
  <c r="L163" i="13"/>
  <c r="M163" i="13"/>
  <c r="L146" i="13"/>
  <c r="M146" i="13"/>
  <c r="L147" i="13"/>
  <c r="M147" i="13"/>
  <c r="L46" i="53"/>
  <c r="L47" i="53"/>
  <c r="M47" i="53"/>
  <c r="L48" i="53"/>
  <c r="M48" i="53"/>
  <c r="L49" i="66"/>
  <c r="M49" i="66"/>
  <c r="L48" i="66"/>
  <c r="M48" i="66"/>
  <c r="L47" i="66"/>
  <c r="M47" i="66"/>
  <c r="L46" i="66"/>
  <c r="M46" i="66"/>
  <c r="L45" i="66"/>
  <c r="M45" i="66"/>
  <c r="L33" i="66"/>
  <c r="M33" i="66"/>
  <c r="L32" i="66"/>
  <c r="M32" i="66"/>
  <c r="L31" i="66"/>
  <c r="M31" i="66"/>
  <c r="L19" i="66"/>
  <c r="L18" i="66"/>
  <c r="L17" i="66"/>
  <c r="L16" i="66"/>
  <c r="L15" i="66"/>
  <c r="L14" i="66"/>
  <c r="M50" i="66"/>
  <c r="L49" i="65"/>
  <c r="M49" i="65"/>
  <c r="L44" i="65"/>
  <c r="M44" i="65"/>
  <c r="L43" i="65"/>
  <c r="M43" i="65"/>
  <c r="L30" i="65"/>
  <c r="M30" i="65"/>
  <c r="L29" i="65"/>
  <c r="M29" i="65"/>
  <c r="L28" i="65"/>
  <c r="M28" i="65"/>
  <c r="L27" i="65"/>
  <c r="M27" i="65"/>
  <c r="L26" i="65"/>
  <c r="M26" i="65"/>
  <c r="L25" i="65"/>
  <c r="M25" i="65"/>
  <c r="L24" i="65"/>
  <c r="M24" i="65"/>
  <c r="L23" i="65"/>
  <c r="M23" i="65"/>
  <c r="L22" i="65"/>
  <c r="M22" i="65"/>
  <c r="L21" i="65"/>
  <c r="M21" i="65"/>
  <c r="L20" i="65"/>
  <c r="M20" i="65"/>
  <c r="L19" i="65"/>
  <c r="L18" i="65"/>
  <c r="L17" i="65"/>
  <c r="L16" i="65"/>
  <c r="L15" i="65"/>
  <c r="L14" i="65"/>
  <c r="M75" i="65"/>
  <c r="L22" i="64"/>
  <c r="M22" i="64"/>
  <c r="L21" i="64"/>
  <c r="M21" i="64"/>
  <c r="L20" i="64"/>
  <c r="M20" i="64"/>
  <c r="L19" i="64"/>
  <c r="L18" i="64"/>
  <c r="L17" i="64"/>
  <c r="L16" i="64"/>
  <c r="L15" i="64"/>
  <c r="L14" i="64"/>
  <c r="M23" i="64"/>
  <c r="L22" i="63"/>
  <c r="M22" i="63"/>
  <c r="L21" i="63"/>
  <c r="M21" i="63"/>
  <c r="L20" i="63"/>
  <c r="M20" i="63"/>
  <c r="L19" i="63"/>
  <c r="M19" i="63"/>
  <c r="L18" i="63"/>
  <c r="M18" i="63"/>
  <c r="L17" i="63"/>
  <c r="L16" i="63"/>
  <c r="L15" i="63"/>
  <c r="M15" i="63"/>
  <c r="L14" i="63"/>
  <c r="M23" i="63"/>
  <c r="L38" i="62"/>
  <c r="M38" i="62"/>
  <c r="L33" i="62"/>
  <c r="M33" i="62"/>
  <c r="L32" i="62"/>
  <c r="M32" i="62"/>
  <c r="L31" i="62"/>
  <c r="M31" i="62"/>
  <c r="L30" i="62"/>
  <c r="M30" i="62"/>
  <c r="L29" i="62"/>
  <c r="M29" i="62"/>
  <c r="L28" i="62"/>
  <c r="M28" i="62"/>
  <c r="L27" i="62"/>
  <c r="M27" i="62"/>
  <c r="L26" i="62"/>
  <c r="M26" i="62"/>
  <c r="L25" i="62"/>
  <c r="M25" i="62"/>
  <c r="L24" i="62"/>
  <c r="M24" i="62"/>
  <c r="L23" i="62"/>
  <c r="M23" i="62"/>
  <c r="L22" i="62"/>
  <c r="M22" i="62"/>
  <c r="L21" i="62"/>
  <c r="M21" i="62"/>
  <c r="L20" i="62"/>
  <c r="M20" i="62"/>
  <c r="L19" i="62"/>
  <c r="M19" i="62"/>
  <c r="L18" i="62"/>
  <c r="M18" i="62"/>
  <c r="L17" i="62"/>
  <c r="L16" i="62"/>
  <c r="L15" i="62"/>
  <c r="L14" i="62"/>
  <c r="M48" i="62"/>
  <c r="L50" i="57"/>
  <c r="L32" i="61"/>
  <c r="M32" i="61"/>
  <c r="L31" i="61"/>
  <c r="M31" i="61"/>
  <c r="L30" i="61"/>
  <c r="M30" i="61"/>
  <c r="L29" i="61"/>
  <c r="M29" i="61"/>
  <c r="L28" i="61"/>
  <c r="M28" i="61"/>
  <c r="L26" i="61"/>
  <c r="M26" i="61"/>
  <c r="L25" i="61"/>
  <c r="M25" i="61"/>
  <c r="L24" i="61"/>
  <c r="M24" i="61"/>
  <c r="L23" i="61"/>
  <c r="M23" i="61"/>
  <c r="L22" i="61"/>
  <c r="M22" i="61"/>
  <c r="L21" i="61"/>
  <c r="M21" i="61"/>
  <c r="L20" i="61"/>
  <c r="M20" i="61"/>
  <c r="L19" i="61"/>
  <c r="M19" i="61"/>
  <c r="L18" i="61"/>
  <c r="L17" i="61"/>
  <c r="L16" i="61"/>
  <c r="L15" i="61"/>
  <c r="L14" i="61"/>
  <c r="M33" i="61"/>
  <c r="L32" i="60"/>
  <c r="M32" i="60"/>
  <c r="L31" i="60"/>
  <c r="M31" i="60"/>
  <c r="L30" i="60"/>
  <c r="M30" i="60"/>
  <c r="L29" i="60"/>
  <c r="M29" i="60"/>
  <c r="L28" i="60"/>
  <c r="L27" i="60"/>
  <c r="L26" i="60"/>
  <c r="L25" i="60"/>
  <c r="M25" i="60"/>
  <c r="L24" i="60"/>
  <c r="M24" i="60"/>
  <c r="L23" i="60"/>
  <c r="M23" i="60"/>
  <c r="L22" i="60"/>
  <c r="M22" i="60"/>
  <c r="L21" i="60"/>
  <c r="M21" i="60"/>
  <c r="L20" i="60"/>
  <c r="M20" i="60"/>
  <c r="L19" i="60"/>
  <c r="M19" i="60"/>
  <c r="L18" i="60"/>
  <c r="M18" i="60"/>
  <c r="L17" i="60"/>
  <c r="M17" i="60"/>
  <c r="L16" i="60"/>
  <c r="M16" i="60"/>
  <c r="L15" i="60"/>
  <c r="L14" i="60"/>
  <c r="L42" i="53"/>
  <c r="L43" i="53"/>
  <c r="L44" i="53"/>
  <c r="L45" i="53"/>
  <c r="L44" i="55"/>
  <c r="L45" i="55"/>
  <c r="L46" i="55"/>
  <c r="M33" i="60"/>
  <c r="L47" i="57"/>
  <c r="M47" i="57"/>
  <c r="L48" i="57"/>
  <c r="M48" i="57"/>
  <c r="L45" i="57"/>
  <c r="M45" i="57"/>
  <c r="L46" i="57"/>
  <c r="M46" i="57"/>
  <c r="L49" i="57"/>
  <c r="M49" i="57"/>
  <c r="L38" i="53"/>
  <c r="M38" i="53"/>
  <c r="L39" i="53"/>
  <c r="M39" i="53"/>
  <c r="L40" i="53"/>
  <c r="M40" i="53"/>
  <c r="L30" i="55"/>
  <c r="M30" i="55"/>
  <c r="L31" i="55"/>
  <c r="M31" i="55"/>
  <c r="L32" i="55"/>
  <c r="M32" i="55"/>
  <c r="L33" i="55"/>
  <c r="M33" i="55"/>
  <c r="L34" i="55"/>
  <c r="M34" i="55"/>
  <c r="L35" i="55"/>
  <c r="M35" i="55"/>
  <c r="L36" i="55"/>
  <c r="M36" i="55"/>
  <c r="L37" i="55"/>
  <c r="M37" i="55"/>
  <c r="L37" i="53"/>
  <c r="M37" i="53"/>
  <c r="L41" i="53"/>
  <c r="M41" i="53"/>
  <c r="L55" i="34"/>
  <c r="L32" i="59"/>
  <c r="M32" i="59"/>
  <c r="L31" i="59"/>
  <c r="M31" i="59"/>
  <c r="L30" i="59"/>
  <c r="M30" i="59"/>
  <c r="L29" i="59"/>
  <c r="M29" i="59"/>
  <c r="L28" i="59"/>
  <c r="M28" i="59"/>
  <c r="L27" i="59"/>
  <c r="M27" i="59"/>
  <c r="L26" i="59"/>
  <c r="M26" i="59"/>
  <c r="L25" i="59"/>
  <c r="M25" i="59"/>
  <c r="L24" i="59"/>
  <c r="M24" i="59"/>
  <c r="L23" i="59"/>
  <c r="L22" i="59"/>
  <c r="M22" i="59"/>
  <c r="L21" i="59"/>
  <c r="L20" i="59"/>
  <c r="M20" i="59"/>
  <c r="L19" i="59"/>
  <c r="M19" i="59"/>
  <c r="L18" i="59"/>
  <c r="M18" i="59"/>
  <c r="L17" i="59"/>
  <c r="M17" i="59"/>
  <c r="L16" i="59"/>
  <c r="M16" i="59"/>
  <c r="L15" i="59"/>
  <c r="L14" i="59"/>
  <c r="M33" i="59"/>
  <c r="L22" i="58"/>
  <c r="M22" i="58"/>
  <c r="L21" i="58"/>
  <c r="M21" i="58"/>
  <c r="L20" i="58"/>
  <c r="M20" i="58"/>
  <c r="L19" i="58"/>
  <c r="M19" i="58"/>
  <c r="L18" i="58"/>
  <c r="M18" i="58"/>
  <c r="L17" i="58"/>
  <c r="L16" i="58"/>
  <c r="L15" i="58"/>
  <c r="L14" i="58"/>
  <c r="M23" i="58"/>
  <c r="L34" i="57"/>
  <c r="M34" i="57"/>
  <c r="L35" i="57"/>
  <c r="M35" i="57"/>
  <c r="L36" i="57"/>
  <c r="M36" i="57"/>
  <c r="L37" i="57"/>
  <c r="M37" i="57"/>
  <c r="L38" i="57"/>
  <c r="M38" i="57"/>
  <c r="L39" i="57"/>
  <c r="M39" i="57"/>
  <c r="L40" i="57"/>
  <c r="M40" i="57"/>
  <c r="L41" i="57"/>
  <c r="M41" i="57"/>
  <c r="L53" i="34"/>
  <c r="M53" i="34"/>
  <c r="L54" i="34"/>
  <c r="M54" i="34"/>
  <c r="L52" i="34"/>
  <c r="M52" i="34"/>
  <c r="L44" i="57"/>
  <c r="L43" i="57"/>
  <c r="L42" i="57"/>
  <c r="M42" i="57"/>
  <c r="L33" i="57"/>
  <c r="M33" i="57"/>
  <c r="L32" i="57"/>
  <c r="M32" i="57"/>
  <c r="L31" i="57"/>
  <c r="M31" i="57"/>
  <c r="L30" i="57"/>
  <c r="M30" i="57"/>
  <c r="L29" i="57"/>
  <c r="M29" i="57"/>
  <c r="L28" i="57"/>
  <c r="M28" i="57"/>
  <c r="L27" i="57"/>
  <c r="M27" i="57"/>
  <c r="L26" i="57"/>
  <c r="M26" i="57"/>
  <c r="L25" i="57"/>
  <c r="M25" i="57"/>
  <c r="L24" i="57"/>
  <c r="M24" i="57"/>
  <c r="L23" i="57"/>
  <c r="M23" i="57"/>
  <c r="L22" i="57"/>
  <c r="M22" i="57"/>
  <c r="L21" i="57"/>
  <c r="M21" i="57"/>
  <c r="L20" i="57"/>
  <c r="M20" i="57"/>
  <c r="L19" i="57"/>
  <c r="M19" i="57"/>
  <c r="L18" i="57"/>
  <c r="M18" i="57"/>
  <c r="L17" i="57"/>
  <c r="M17" i="57"/>
  <c r="L16" i="57"/>
  <c r="M16" i="57"/>
  <c r="L15" i="57"/>
  <c r="L14" i="57"/>
  <c r="M60" i="57"/>
  <c r="L21" i="56"/>
  <c r="L20" i="56"/>
  <c r="M20" i="56"/>
  <c r="L19" i="56"/>
  <c r="M19" i="56"/>
  <c r="L18" i="56"/>
  <c r="M18" i="56"/>
  <c r="L17" i="56"/>
  <c r="M17" i="56"/>
  <c r="L16" i="56"/>
  <c r="L15" i="56"/>
  <c r="L14" i="56"/>
  <c r="M22" i="56"/>
  <c r="L43" i="55"/>
  <c r="M43" i="55"/>
  <c r="L42" i="55"/>
  <c r="M42" i="55"/>
  <c r="L41" i="55"/>
  <c r="M41" i="55"/>
  <c r="L40" i="55"/>
  <c r="M40" i="55"/>
  <c r="L39" i="55"/>
  <c r="M39" i="55"/>
  <c r="L38" i="55"/>
  <c r="M38" i="55"/>
  <c r="L29" i="55"/>
  <c r="M29" i="55"/>
  <c r="L28" i="55"/>
  <c r="M28" i="55"/>
  <c r="L27" i="55"/>
  <c r="M27" i="55"/>
  <c r="L26" i="55"/>
  <c r="M26" i="55"/>
  <c r="L25" i="55"/>
  <c r="M25" i="55"/>
  <c r="L24" i="55"/>
  <c r="M24" i="55"/>
  <c r="L23" i="55"/>
  <c r="M23" i="55"/>
  <c r="L22" i="55"/>
  <c r="M22" i="55"/>
  <c r="L21" i="55"/>
  <c r="M21" i="55"/>
  <c r="L20" i="55"/>
  <c r="M20" i="55"/>
  <c r="L19" i="55"/>
  <c r="L18" i="55"/>
  <c r="L17" i="55"/>
  <c r="L16" i="55"/>
  <c r="L15" i="55"/>
  <c r="L14" i="55"/>
  <c r="L41" i="54"/>
  <c r="M41" i="54"/>
  <c r="L35" i="54"/>
  <c r="M35" i="54"/>
  <c r="L34" i="54"/>
  <c r="M34" i="54"/>
  <c r="L33" i="54"/>
  <c r="L32" i="54"/>
  <c r="L31" i="54"/>
  <c r="L30" i="54"/>
  <c r="L29" i="54"/>
  <c r="M29" i="54"/>
  <c r="L28" i="54"/>
  <c r="M28" i="54"/>
  <c r="L27" i="54"/>
  <c r="M27" i="54"/>
  <c r="L26" i="54"/>
  <c r="M26" i="54"/>
  <c r="L25" i="54"/>
  <c r="M25" i="54"/>
  <c r="L24" i="54"/>
  <c r="M24" i="54"/>
  <c r="L23" i="54"/>
  <c r="M23" i="54"/>
  <c r="L22" i="54"/>
  <c r="M22" i="54"/>
  <c r="L21" i="54"/>
  <c r="M21" i="54"/>
  <c r="L20" i="54"/>
  <c r="M20" i="54"/>
  <c r="L19" i="54"/>
  <c r="L18" i="54"/>
  <c r="L17" i="54"/>
  <c r="L16" i="54"/>
  <c r="L15" i="54"/>
  <c r="L14" i="54"/>
  <c r="L36" i="53"/>
  <c r="M36" i="53"/>
  <c r="L35" i="53"/>
  <c r="M35" i="53"/>
  <c r="L34" i="53"/>
  <c r="M34" i="53"/>
  <c r="L33" i="53"/>
  <c r="M33" i="53"/>
  <c r="L32" i="53"/>
  <c r="M32" i="53"/>
  <c r="L31" i="53"/>
  <c r="M31" i="53"/>
  <c r="L30" i="53"/>
  <c r="M30" i="53"/>
  <c r="L29" i="53"/>
  <c r="M29" i="53"/>
  <c r="L28" i="53"/>
  <c r="M28" i="53"/>
  <c r="L27" i="53"/>
  <c r="M27" i="53"/>
  <c r="L26" i="53"/>
  <c r="M26" i="53"/>
  <c r="L25" i="53"/>
  <c r="M25" i="53"/>
  <c r="L24" i="53"/>
  <c r="M24" i="53"/>
  <c r="L23" i="53"/>
  <c r="M23" i="53"/>
  <c r="L22" i="53"/>
  <c r="M22" i="53"/>
  <c r="L21" i="53"/>
  <c r="M21" i="53"/>
  <c r="L20" i="53"/>
  <c r="L19" i="53"/>
  <c r="L18" i="53"/>
  <c r="M18" i="53"/>
  <c r="L17" i="53"/>
  <c r="L16" i="53"/>
  <c r="L15" i="53"/>
  <c r="L14" i="53"/>
  <c r="M56" i="55"/>
  <c r="M42" i="54"/>
  <c r="M66" i="53"/>
  <c r="L70" i="42"/>
  <c r="L71" i="42"/>
  <c r="L65" i="42"/>
  <c r="M65" i="42"/>
  <c r="L66" i="42"/>
  <c r="M66" i="42"/>
  <c r="L67" i="42"/>
  <c r="M67" i="42"/>
  <c r="L66" i="32"/>
  <c r="M66" i="32"/>
  <c r="L67" i="32"/>
  <c r="M67" i="32"/>
  <c r="L68" i="32"/>
  <c r="M68" i="32"/>
  <c r="L69" i="32"/>
  <c r="M69" i="32"/>
  <c r="L70" i="32"/>
  <c r="M70" i="32"/>
  <c r="L59" i="42"/>
  <c r="M59" i="42"/>
  <c r="L60" i="42"/>
  <c r="M60" i="42"/>
  <c r="L61" i="42"/>
  <c r="M61" i="42"/>
  <c r="L62" i="42"/>
  <c r="M62" i="42"/>
  <c r="L63" i="42"/>
  <c r="M63" i="42"/>
  <c r="L63" i="32"/>
  <c r="M63" i="32"/>
  <c r="L64" i="32"/>
  <c r="M64" i="32"/>
  <c r="L65" i="32"/>
  <c r="M65" i="32"/>
  <c r="L39" i="43"/>
  <c r="M39" i="43"/>
  <c r="L40" i="43"/>
  <c r="M40" i="43"/>
  <c r="L41" i="43"/>
  <c r="M41" i="43"/>
  <c r="L51" i="40"/>
  <c r="M51" i="40"/>
  <c r="L52" i="40"/>
  <c r="M52" i="40"/>
  <c r="L53" i="40"/>
  <c r="L37" i="10"/>
  <c r="M37" i="10"/>
  <c r="L38" i="10"/>
  <c r="M38" i="10"/>
  <c r="L39" i="10"/>
  <c r="M39" i="10"/>
  <c r="L34" i="10"/>
  <c r="M34" i="10"/>
  <c r="L35" i="10"/>
  <c r="M35" i="10"/>
  <c r="L36" i="10"/>
  <c r="M36" i="10"/>
  <c r="L49" i="25"/>
  <c r="M49" i="25"/>
  <c r="L50" i="25"/>
  <c r="M50" i="25"/>
  <c r="L35" i="43"/>
  <c r="M35" i="43"/>
  <c r="L36" i="43"/>
  <c r="M36" i="43"/>
  <c r="L37" i="43"/>
  <c r="M37" i="43"/>
  <c r="L38" i="43"/>
  <c r="M38" i="43"/>
  <c r="L41" i="36"/>
  <c r="M41" i="36"/>
  <c r="L42" i="36"/>
  <c r="M42" i="36"/>
  <c r="L48" i="40"/>
  <c r="M48" i="40"/>
  <c r="L49" i="40"/>
  <c r="M49" i="40"/>
  <c r="L50" i="40"/>
  <c r="M50" i="40"/>
  <c r="L54" i="40"/>
  <c r="L38" i="49"/>
  <c r="M38" i="49"/>
  <c r="L39" i="49"/>
  <c r="L40" i="49"/>
  <c r="L57" i="42"/>
  <c r="M57" i="42"/>
  <c r="L58" i="42"/>
  <c r="M58" i="42"/>
  <c r="L64" i="42"/>
  <c r="M64" i="42"/>
  <c r="L142" i="13"/>
  <c r="M142" i="13"/>
  <c r="L143" i="13"/>
  <c r="M143" i="13"/>
  <c r="L144" i="13"/>
  <c r="M144" i="13"/>
  <c r="L46" i="25"/>
  <c r="M46" i="25"/>
  <c r="L47" i="25"/>
  <c r="M47" i="25"/>
  <c r="L48" i="25"/>
  <c r="M48" i="25"/>
  <c r="L42" i="40"/>
  <c r="M42" i="40"/>
  <c r="L43" i="40"/>
  <c r="M43" i="40"/>
  <c r="L44" i="40"/>
  <c r="M44" i="40"/>
  <c r="L45" i="40"/>
  <c r="M45" i="40"/>
  <c r="L46" i="40"/>
  <c r="M46" i="40"/>
  <c r="L47" i="40"/>
  <c r="M47" i="40"/>
  <c r="L60" i="32"/>
  <c r="M60" i="32"/>
  <c r="L61" i="32"/>
  <c r="M61" i="32"/>
  <c r="L62" i="32"/>
  <c r="M62" i="32"/>
  <c r="L38" i="40"/>
  <c r="M38" i="40"/>
  <c r="L39" i="40"/>
  <c r="M39" i="40"/>
  <c r="L40" i="40"/>
  <c r="M40" i="40"/>
  <c r="L35" i="49"/>
  <c r="M35" i="49"/>
  <c r="L36" i="49"/>
  <c r="L37" i="49"/>
  <c r="M37" i="49"/>
  <c r="L49" i="42"/>
  <c r="M49" i="42"/>
  <c r="L50" i="42"/>
  <c r="M50" i="42"/>
  <c r="L51" i="42"/>
  <c r="M51" i="42"/>
  <c r="L52" i="42"/>
  <c r="M52" i="42"/>
  <c r="L53" i="42"/>
  <c r="M53" i="42"/>
  <c r="L54" i="42"/>
  <c r="L55" i="42"/>
  <c r="M55" i="42"/>
  <c r="L56" i="42"/>
  <c r="M56" i="42"/>
  <c r="L68" i="42"/>
  <c r="M68" i="42"/>
  <c r="L69" i="42"/>
  <c r="M69" i="42"/>
  <c r="L35" i="40"/>
  <c r="L36" i="40"/>
  <c r="L37" i="40"/>
  <c r="M37" i="40"/>
  <c r="L59" i="32"/>
  <c r="L39" i="36"/>
  <c r="M39" i="36"/>
  <c r="L40" i="36"/>
  <c r="M40" i="36"/>
  <c r="L20" i="44"/>
  <c r="L45" i="42"/>
  <c r="M45" i="42"/>
  <c r="L46" i="42"/>
  <c r="L47" i="42"/>
  <c r="L48" i="30"/>
  <c r="M48" i="30"/>
  <c r="L41" i="42"/>
  <c r="M41" i="42"/>
  <c r="L42" i="42"/>
  <c r="M42" i="42"/>
  <c r="L43" i="42"/>
  <c r="M43" i="42"/>
  <c r="L39" i="42"/>
  <c r="M39" i="42"/>
  <c r="L40" i="42"/>
  <c r="M40" i="42"/>
  <c r="L44" i="42"/>
  <c r="M44" i="42"/>
  <c r="L39" i="23"/>
  <c r="M39" i="23"/>
  <c r="L40" i="23"/>
  <c r="L41" i="23"/>
  <c r="M41" i="23"/>
  <c r="L36" i="42"/>
  <c r="M36" i="42"/>
  <c r="L37" i="42"/>
  <c r="M37" i="42"/>
  <c r="L38" i="42"/>
  <c r="M38" i="42"/>
  <c r="L48" i="42"/>
  <c r="L129" i="13"/>
  <c r="M129" i="13"/>
  <c r="L130" i="13"/>
  <c r="M130" i="13"/>
  <c r="L131" i="13"/>
  <c r="M131" i="13"/>
  <c r="L132" i="13"/>
  <c r="M132" i="13"/>
  <c r="L133" i="13"/>
  <c r="M133" i="13"/>
  <c r="L134" i="13"/>
  <c r="M134" i="13"/>
  <c r="L135" i="13"/>
  <c r="M135" i="13"/>
  <c r="L136" i="13"/>
  <c r="M136" i="13"/>
  <c r="L35" i="36"/>
  <c r="M35" i="36"/>
  <c r="L36" i="36"/>
  <c r="M36" i="36"/>
  <c r="L37" i="36"/>
  <c r="M37" i="36"/>
  <c r="L49" i="32"/>
  <c r="M49" i="32"/>
  <c r="L50" i="32"/>
  <c r="M50" i="32"/>
  <c r="L51" i="32"/>
  <c r="M51" i="32"/>
  <c r="L52" i="32"/>
  <c r="M52" i="32"/>
  <c r="L53" i="32"/>
  <c r="M53" i="32"/>
  <c r="L54" i="32"/>
  <c r="M54" i="32"/>
  <c r="L55" i="32"/>
  <c r="M55" i="32"/>
  <c r="L56" i="32"/>
  <c r="M56" i="32"/>
  <c r="L47" i="32"/>
  <c r="M47" i="32"/>
  <c r="L48" i="32"/>
  <c r="M48" i="32"/>
  <c r="L57" i="32"/>
  <c r="M57" i="32"/>
  <c r="L44" i="32"/>
  <c r="M44" i="32"/>
  <c r="L45" i="32"/>
  <c r="M45" i="32"/>
  <c r="L46" i="32"/>
  <c r="M46" i="32"/>
  <c r="L58" i="32"/>
  <c r="L23" i="47"/>
  <c r="M23" i="47"/>
  <c r="L24" i="47"/>
  <c r="L26" i="52"/>
  <c r="M26" i="52"/>
  <c r="L25" i="52"/>
  <c r="M25" i="52"/>
  <c r="L24" i="52"/>
  <c r="M24" i="52"/>
  <c r="L23" i="52"/>
  <c r="M23" i="52"/>
  <c r="L22" i="52"/>
  <c r="M22" i="52"/>
  <c r="L21" i="52"/>
  <c r="M21" i="52"/>
  <c r="L20" i="52"/>
  <c r="M20" i="52"/>
  <c r="L19" i="52"/>
  <c r="M19" i="52"/>
  <c r="L18" i="52"/>
  <c r="M18" i="52"/>
  <c r="L17" i="52"/>
  <c r="L16" i="52"/>
  <c r="L15" i="52"/>
  <c r="L14" i="52"/>
  <c r="L33" i="51"/>
  <c r="L32" i="51"/>
  <c r="L31" i="51"/>
  <c r="M31" i="51"/>
  <c r="L30" i="51"/>
  <c r="M30" i="51"/>
  <c r="L29" i="51"/>
  <c r="M29" i="51"/>
  <c r="L28" i="51"/>
  <c r="M28" i="51"/>
  <c r="L27" i="51"/>
  <c r="M27" i="51"/>
  <c r="L26" i="51"/>
  <c r="L25" i="51"/>
  <c r="M25" i="51"/>
  <c r="L24" i="51"/>
  <c r="M24" i="51"/>
  <c r="L23" i="51"/>
  <c r="M23" i="51"/>
  <c r="L22" i="51"/>
  <c r="M22" i="51"/>
  <c r="L21" i="51"/>
  <c r="M21" i="51"/>
  <c r="L20" i="51"/>
  <c r="L19" i="51"/>
  <c r="L18" i="51"/>
  <c r="M18" i="51"/>
  <c r="L17" i="51"/>
  <c r="M17" i="51"/>
  <c r="L16" i="51"/>
  <c r="M16" i="51"/>
  <c r="L15" i="51"/>
  <c r="L14" i="51"/>
  <c r="L40" i="32"/>
  <c r="L41" i="32"/>
  <c r="M41" i="32"/>
  <c r="L42" i="32"/>
  <c r="M42" i="32"/>
  <c r="M27" i="52"/>
  <c r="M34" i="51"/>
  <c r="L35" i="50"/>
  <c r="L34" i="50"/>
  <c r="L33" i="50"/>
  <c r="L32" i="50"/>
  <c r="M32" i="50"/>
  <c r="L31" i="50"/>
  <c r="M31" i="50"/>
  <c r="L30" i="50"/>
  <c r="M30" i="50"/>
  <c r="L29" i="50"/>
  <c r="M29" i="50"/>
  <c r="L28" i="50"/>
  <c r="M28" i="50"/>
  <c r="L27" i="50"/>
  <c r="M27" i="50"/>
  <c r="L26" i="50"/>
  <c r="L25" i="50"/>
  <c r="L24" i="50"/>
  <c r="M24" i="50"/>
  <c r="L23" i="50"/>
  <c r="M23" i="50"/>
  <c r="L22" i="50"/>
  <c r="L21" i="50"/>
  <c r="M21" i="50"/>
  <c r="L20" i="50"/>
  <c r="M20" i="50"/>
  <c r="L19" i="50"/>
  <c r="M19" i="50"/>
  <c r="L18" i="50"/>
  <c r="M18" i="50"/>
  <c r="L17" i="50"/>
  <c r="M17" i="50"/>
  <c r="L16" i="50"/>
  <c r="M16" i="50"/>
  <c r="L15" i="50"/>
  <c r="M15" i="50"/>
  <c r="L14" i="50"/>
  <c r="M36" i="50"/>
  <c r="L34" i="49"/>
  <c r="M34" i="49"/>
  <c r="L33" i="49"/>
  <c r="M33" i="49"/>
  <c r="L32" i="49"/>
  <c r="M32" i="49"/>
  <c r="L31" i="49"/>
  <c r="M31" i="49"/>
  <c r="L30" i="49"/>
  <c r="M30" i="49"/>
  <c r="L29" i="49"/>
  <c r="M29" i="49"/>
  <c r="L28" i="49"/>
  <c r="M28" i="49"/>
  <c r="L27" i="49"/>
  <c r="M27" i="49"/>
  <c r="L26" i="49"/>
  <c r="M26" i="49"/>
  <c r="L25" i="49"/>
  <c r="L24" i="49"/>
  <c r="L23" i="49"/>
  <c r="L22" i="49"/>
  <c r="M22" i="49"/>
  <c r="L21" i="49"/>
  <c r="M21" i="49"/>
  <c r="L20" i="49"/>
  <c r="M20" i="49"/>
  <c r="L19" i="49"/>
  <c r="M19" i="49"/>
  <c r="L18" i="49"/>
  <c r="M18" i="49"/>
  <c r="L17" i="49"/>
  <c r="M17" i="49"/>
  <c r="L16" i="49"/>
  <c r="M16" i="49"/>
  <c r="L15" i="49"/>
  <c r="L14" i="49"/>
  <c r="L30" i="48"/>
  <c r="M30" i="48"/>
  <c r="L29" i="48"/>
  <c r="L28" i="48"/>
  <c r="M28" i="48"/>
  <c r="L27" i="48"/>
  <c r="M27" i="48"/>
  <c r="L26" i="48"/>
  <c r="M26" i="48"/>
  <c r="L25" i="48"/>
  <c r="M25" i="48"/>
  <c r="L24" i="48"/>
  <c r="M24" i="48"/>
  <c r="L23" i="48"/>
  <c r="M23" i="48"/>
  <c r="L22" i="48"/>
  <c r="M22" i="48"/>
  <c r="L21" i="48"/>
  <c r="M21" i="48"/>
  <c r="L20" i="48"/>
  <c r="M20" i="48"/>
  <c r="L19" i="48"/>
  <c r="M19" i="48"/>
  <c r="L18" i="48"/>
  <c r="M18" i="48"/>
  <c r="L17" i="48"/>
  <c r="M17" i="48"/>
  <c r="L16" i="48"/>
  <c r="M16" i="48"/>
  <c r="L15" i="48"/>
  <c r="L14" i="48"/>
  <c r="M41" i="49"/>
  <c r="M31" i="48"/>
  <c r="L33" i="47"/>
  <c r="L32" i="47"/>
  <c r="L31" i="47"/>
  <c r="M31" i="47"/>
  <c r="L30" i="47"/>
  <c r="M30" i="47"/>
  <c r="L29" i="47"/>
  <c r="M29" i="47"/>
  <c r="L28" i="47"/>
  <c r="L27" i="47"/>
  <c r="M27" i="47"/>
  <c r="L26" i="47"/>
  <c r="L25" i="47"/>
  <c r="L22" i="47"/>
  <c r="M22" i="47"/>
  <c r="L21" i="47"/>
  <c r="M21" i="47"/>
  <c r="L20" i="47"/>
  <c r="M20" i="47"/>
  <c r="L19" i="47"/>
  <c r="M19" i="47"/>
  <c r="L18" i="47"/>
  <c r="M18" i="47"/>
  <c r="L17" i="47"/>
  <c r="M17" i="47"/>
  <c r="L16" i="47"/>
  <c r="M16" i="47"/>
  <c r="L15" i="47"/>
  <c r="L14" i="47"/>
  <c r="M34" i="47"/>
  <c r="L33" i="46"/>
  <c r="M33" i="46"/>
  <c r="L32" i="46"/>
  <c r="M32" i="46"/>
  <c r="L31" i="46"/>
  <c r="M31" i="46"/>
  <c r="L30" i="46"/>
  <c r="M30" i="46"/>
  <c r="L29" i="46"/>
  <c r="M29" i="46"/>
  <c r="L28" i="46"/>
  <c r="M28" i="46"/>
  <c r="L27" i="46"/>
  <c r="M27" i="46"/>
  <c r="L26" i="46"/>
  <c r="M26" i="46"/>
  <c r="L25" i="46"/>
  <c r="M25" i="46"/>
  <c r="L24" i="46"/>
  <c r="M24" i="46"/>
  <c r="L23" i="46"/>
  <c r="M23" i="46"/>
  <c r="L22" i="46"/>
  <c r="M22" i="46"/>
  <c r="L21" i="46"/>
  <c r="M21" i="46"/>
  <c r="L20" i="46"/>
  <c r="M20" i="46"/>
  <c r="L19" i="46"/>
  <c r="M19" i="46"/>
  <c r="L18" i="46"/>
  <c r="M18" i="46"/>
  <c r="L17" i="46"/>
  <c r="M17" i="46"/>
  <c r="L16" i="46"/>
  <c r="L15" i="46"/>
  <c r="L14" i="46"/>
  <c r="L33" i="45"/>
  <c r="M33" i="45"/>
  <c r="L32" i="45"/>
  <c r="M32" i="45"/>
  <c r="L31" i="45"/>
  <c r="M31" i="45"/>
  <c r="L30" i="45"/>
  <c r="M30" i="45"/>
  <c r="L29" i="45"/>
  <c r="M29" i="45"/>
  <c r="L28" i="45"/>
  <c r="M28" i="45"/>
  <c r="L27" i="45"/>
  <c r="M27" i="45"/>
  <c r="L26" i="45"/>
  <c r="M26" i="45"/>
  <c r="L25" i="45"/>
  <c r="M25" i="45"/>
  <c r="L24" i="45"/>
  <c r="M24" i="45"/>
  <c r="L23" i="45"/>
  <c r="M23" i="45"/>
  <c r="L22" i="45"/>
  <c r="M22" i="45"/>
  <c r="L21" i="45"/>
  <c r="M21" i="45"/>
  <c r="L20" i="45"/>
  <c r="M20" i="45"/>
  <c r="L19" i="45"/>
  <c r="M19" i="45"/>
  <c r="L18" i="45"/>
  <c r="M18" i="45"/>
  <c r="L17" i="45"/>
  <c r="M17" i="45"/>
  <c r="L16" i="45"/>
  <c r="M16" i="45"/>
  <c r="L15" i="45"/>
  <c r="M15" i="45"/>
  <c r="L14" i="45"/>
  <c r="L33" i="44"/>
  <c r="L32" i="44"/>
  <c r="L31" i="44"/>
  <c r="L30" i="44"/>
  <c r="M30" i="44"/>
  <c r="L29" i="44"/>
  <c r="M29" i="44"/>
  <c r="L28" i="44"/>
  <c r="M28" i="44"/>
  <c r="L27" i="44"/>
  <c r="L26" i="44"/>
  <c r="L25" i="44"/>
  <c r="M25" i="44"/>
  <c r="L24" i="44"/>
  <c r="M24" i="44"/>
  <c r="L23" i="44"/>
  <c r="M23" i="44"/>
  <c r="L22" i="44"/>
  <c r="M22" i="44"/>
  <c r="L21" i="44"/>
  <c r="L19" i="44"/>
  <c r="M19" i="44"/>
  <c r="L18" i="44"/>
  <c r="M18" i="44"/>
  <c r="L17" i="44"/>
  <c r="M17" i="44"/>
  <c r="L16" i="44"/>
  <c r="M16" i="44"/>
  <c r="L15" i="44"/>
  <c r="L14" i="44"/>
  <c r="M34" i="45"/>
  <c r="M34" i="46"/>
  <c r="M34" i="44"/>
  <c r="L37" i="41"/>
  <c r="M37" i="41"/>
  <c r="L38" i="41"/>
  <c r="M38" i="41"/>
  <c r="L36" i="41"/>
  <c r="L45" i="30"/>
  <c r="L46" i="30"/>
  <c r="L47" i="30"/>
  <c r="M47" i="30"/>
  <c r="L24" i="31"/>
  <c r="L59" i="14"/>
  <c r="M59" i="14"/>
  <c r="L60" i="14"/>
  <c r="M60" i="14"/>
  <c r="L61" i="14"/>
  <c r="L37" i="32"/>
  <c r="M37" i="32"/>
  <c r="L38" i="32"/>
  <c r="L39" i="32"/>
  <c r="L43" i="32"/>
  <c r="M43" i="32"/>
  <c r="L43" i="28"/>
  <c r="L34" i="43"/>
  <c r="M34" i="43"/>
  <c r="L33" i="43"/>
  <c r="M33" i="43"/>
  <c r="L32" i="43"/>
  <c r="M32" i="43"/>
  <c r="L31" i="43"/>
  <c r="M31" i="43"/>
  <c r="L30" i="43"/>
  <c r="M30" i="43"/>
  <c r="L29" i="43"/>
  <c r="M29" i="43"/>
  <c r="L28" i="43"/>
  <c r="M28" i="43"/>
  <c r="L27" i="43"/>
  <c r="M27" i="43"/>
  <c r="L26" i="43"/>
  <c r="M26" i="43"/>
  <c r="L25" i="43"/>
  <c r="L24" i="43"/>
  <c r="M24" i="43"/>
  <c r="L23" i="43"/>
  <c r="M23" i="43"/>
  <c r="L22" i="43"/>
  <c r="M22" i="43"/>
  <c r="L21" i="43"/>
  <c r="L20" i="43"/>
  <c r="M20" i="43"/>
  <c r="L19" i="43"/>
  <c r="M19" i="43"/>
  <c r="L18" i="43"/>
  <c r="M18" i="43"/>
  <c r="L17" i="43"/>
  <c r="L16" i="43"/>
  <c r="L15" i="43"/>
  <c r="L14" i="43"/>
  <c r="L36" i="23"/>
  <c r="L37" i="23"/>
  <c r="M37" i="23"/>
  <c r="L38" i="23"/>
  <c r="M38" i="23"/>
  <c r="M42" i="43"/>
  <c r="L41" i="30"/>
  <c r="M41" i="30"/>
  <c r="L42" i="30"/>
  <c r="M42" i="30"/>
  <c r="L43" i="30"/>
  <c r="L36" i="25"/>
  <c r="M36" i="25"/>
  <c r="L37" i="25"/>
  <c r="M37" i="25"/>
  <c r="L38" i="25"/>
  <c r="M38" i="25"/>
  <c r="L39" i="25"/>
  <c r="M39" i="25"/>
  <c r="L40" i="25"/>
  <c r="M40" i="25"/>
  <c r="L41" i="25"/>
  <c r="M41" i="25"/>
  <c r="L42" i="25"/>
  <c r="M42" i="25"/>
  <c r="L43" i="25"/>
  <c r="M43" i="25"/>
  <c r="L44" i="25"/>
  <c r="M44" i="25"/>
  <c r="L45" i="25"/>
  <c r="M45" i="25"/>
  <c r="L39" i="28"/>
  <c r="M39" i="28"/>
  <c r="L40" i="28"/>
  <c r="M40" i="28"/>
  <c r="L41" i="28"/>
  <c r="M41" i="28"/>
  <c r="L42" i="28"/>
  <c r="L125" i="13"/>
  <c r="M125" i="13"/>
  <c r="L126" i="13"/>
  <c r="M126" i="13"/>
  <c r="L127" i="13"/>
  <c r="M127" i="13"/>
  <c r="L128" i="13"/>
  <c r="M128" i="13"/>
  <c r="L137" i="13"/>
  <c r="M137" i="13"/>
  <c r="L118" i="13"/>
  <c r="M118" i="13"/>
  <c r="L119" i="13"/>
  <c r="M119" i="13"/>
  <c r="L120" i="13"/>
  <c r="M120" i="13"/>
  <c r="L121" i="13"/>
  <c r="M121" i="13"/>
  <c r="L122" i="13"/>
  <c r="M122" i="13"/>
  <c r="L115" i="13"/>
  <c r="M115" i="13"/>
  <c r="L116" i="13"/>
  <c r="M116" i="13"/>
  <c r="L117" i="13"/>
  <c r="M117" i="13"/>
  <c r="L123" i="13"/>
  <c r="M123" i="13"/>
  <c r="L124" i="13"/>
  <c r="M124" i="13"/>
  <c r="L138" i="13"/>
  <c r="M138" i="13"/>
  <c r="L107" i="13"/>
  <c r="M107" i="13"/>
  <c r="L108" i="13"/>
  <c r="M108" i="13"/>
  <c r="L109" i="13"/>
  <c r="M109" i="13"/>
  <c r="L110" i="13"/>
  <c r="M110" i="13"/>
  <c r="L101" i="13"/>
  <c r="M101" i="13"/>
  <c r="L102" i="13"/>
  <c r="M102" i="13"/>
  <c r="L103" i="13"/>
  <c r="M103" i="13"/>
  <c r="L104" i="13"/>
  <c r="M104" i="13"/>
  <c r="L105" i="13"/>
  <c r="M105" i="13"/>
  <c r="L106" i="13"/>
  <c r="M106" i="13"/>
  <c r="L111" i="13"/>
  <c r="M111" i="13"/>
  <c r="L112" i="13"/>
  <c r="M112" i="13"/>
  <c r="L113" i="13"/>
  <c r="M113" i="13"/>
  <c r="L114" i="13"/>
  <c r="M114" i="13"/>
  <c r="L139" i="13"/>
  <c r="M139" i="13"/>
  <c r="L140" i="13"/>
  <c r="M140" i="13"/>
  <c r="L141" i="13"/>
  <c r="M141" i="13"/>
  <c r="L100" i="13"/>
  <c r="M100" i="13"/>
  <c r="L145" i="13"/>
  <c r="M145" i="13"/>
  <c r="L92" i="13"/>
  <c r="M92" i="13"/>
  <c r="L93" i="13"/>
  <c r="M93" i="13"/>
  <c r="L94" i="13"/>
  <c r="M94" i="13"/>
  <c r="L95" i="13"/>
  <c r="M95" i="13"/>
  <c r="L96" i="13"/>
  <c r="M96" i="13"/>
  <c r="L87" i="13"/>
  <c r="M87" i="13"/>
  <c r="L88" i="13"/>
  <c r="M88" i="13"/>
  <c r="L89" i="13"/>
  <c r="M89" i="13"/>
  <c r="L90" i="13"/>
  <c r="M90" i="13"/>
  <c r="L91" i="13"/>
  <c r="M91" i="13"/>
  <c r="L39" i="30"/>
  <c r="M39" i="30"/>
  <c r="L40" i="30"/>
  <c r="M40" i="30"/>
  <c r="L44" i="30"/>
  <c r="M44" i="30"/>
  <c r="L56" i="14"/>
  <c r="L57" i="14"/>
  <c r="M57" i="14"/>
  <c r="L58" i="14"/>
  <c r="L62" i="14"/>
  <c r="L46" i="34"/>
  <c r="L47" i="34"/>
  <c r="M47" i="34"/>
  <c r="L48" i="34"/>
  <c r="L80" i="13"/>
  <c r="M80" i="13"/>
  <c r="L81" i="13"/>
  <c r="M81" i="13"/>
  <c r="L82" i="13"/>
  <c r="M82" i="13"/>
  <c r="L83" i="13"/>
  <c r="M83" i="13"/>
  <c r="L84" i="13"/>
  <c r="M84" i="13"/>
  <c r="L85" i="13"/>
  <c r="M85" i="13"/>
  <c r="L86" i="13"/>
  <c r="M86" i="13"/>
  <c r="L97" i="13"/>
  <c r="M97" i="13"/>
  <c r="L66" i="13"/>
  <c r="M66" i="13"/>
  <c r="L67" i="13"/>
  <c r="M67" i="13"/>
  <c r="L68" i="13"/>
  <c r="M68" i="13"/>
  <c r="L69" i="13"/>
  <c r="M69" i="13"/>
  <c r="L70" i="13"/>
  <c r="M70" i="13"/>
  <c r="L71" i="13"/>
  <c r="M71" i="13"/>
  <c r="L72" i="13"/>
  <c r="M72" i="13"/>
  <c r="L73" i="13"/>
  <c r="M73" i="13"/>
  <c r="L74" i="13"/>
  <c r="M74" i="13"/>
  <c r="L75" i="13"/>
  <c r="M75" i="13"/>
  <c r="L76" i="13"/>
  <c r="M76" i="13"/>
  <c r="L77" i="13"/>
  <c r="M77" i="13"/>
  <c r="L78" i="13"/>
  <c r="M78" i="13"/>
  <c r="L79" i="13"/>
  <c r="M79" i="13"/>
  <c r="L98" i="13"/>
  <c r="M98" i="13"/>
  <c r="L54" i="13"/>
  <c r="M54" i="13"/>
  <c r="L55" i="13"/>
  <c r="M55" i="13"/>
  <c r="L56" i="13"/>
  <c r="M56" i="13"/>
  <c r="L57" i="13"/>
  <c r="M57" i="13"/>
  <c r="L58" i="13"/>
  <c r="M58" i="13"/>
  <c r="L59" i="13"/>
  <c r="M59" i="13"/>
  <c r="L60" i="13"/>
  <c r="M60" i="13"/>
  <c r="L61" i="13"/>
  <c r="M61" i="13"/>
  <c r="L62" i="13"/>
  <c r="M62" i="13"/>
  <c r="L63" i="13"/>
  <c r="M63" i="13"/>
  <c r="L35" i="42"/>
  <c r="M35" i="42"/>
  <c r="L34" i="42"/>
  <c r="M34" i="42"/>
  <c r="L33" i="42"/>
  <c r="M33" i="42"/>
  <c r="L32" i="42"/>
  <c r="M32" i="42"/>
  <c r="L31" i="42"/>
  <c r="M31" i="42"/>
  <c r="L30" i="42"/>
  <c r="L29" i="42"/>
  <c r="L28" i="42"/>
  <c r="L27" i="42"/>
  <c r="M27" i="42"/>
  <c r="L26" i="42"/>
  <c r="M26" i="42"/>
  <c r="L25" i="42"/>
  <c r="M25" i="42"/>
  <c r="L24" i="42"/>
  <c r="M24" i="42"/>
  <c r="L23" i="42"/>
  <c r="L22" i="42"/>
  <c r="M22" i="42"/>
  <c r="L21" i="42"/>
  <c r="M21" i="42"/>
  <c r="L20" i="42"/>
  <c r="M20" i="42"/>
  <c r="L19" i="42"/>
  <c r="M19" i="42"/>
  <c r="L18" i="42"/>
  <c r="M18" i="42"/>
  <c r="L17" i="42"/>
  <c r="M17" i="42"/>
  <c r="L16" i="42"/>
  <c r="L15" i="42"/>
  <c r="L14" i="42"/>
  <c r="L35" i="41"/>
  <c r="M35" i="41"/>
  <c r="L34" i="41"/>
  <c r="M34" i="41"/>
  <c r="L33" i="41"/>
  <c r="M33" i="41"/>
  <c r="L32" i="41"/>
  <c r="M32" i="41"/>
  <c r="L31" i="41"/>
  <c r="M31" i="41"/>
  <c r="L30" i="41"/>
  <c r="M30" i="41"/>
  <c r="L29" i="41"/>
  <c r="M29" i="41"/>
  <c r="L28" i="41"/>
  <c r="M28" i="41"/>
  <c r="L27" i="41"/>
  <c r="M27" i="41"/>
  <c r="L26" i="41"/>
  <c r="M26" i="41"/>
  <c r="L25" i="41"/>
  <c r="M25" i="41"/>
  <c r="L24" i="41"/>
  <c r="M24" i="41"/>
  <c r="L23" i="41"/>
  <c r="M23" i="41"/>
  <c r="L22" i="41"/>
  <c r="M22" i="41"/>
  <c r="L21" i="41"/>
  <c r="M21" i="41"/>
  <c r="L20" i="41"/>
  <c r="M20" i="41"/>
  <c r="L19" i="41"/>
  <c r="M19" i="41"/>
  <c r="L18" i="41"/>
  <c r="M18" i="41"/>
  <c r="L17" i="41"/>
  <c r="M17" i="41"/>
  <c r="L16" i="41"/>
  <c r="M16" i="41"/>
  <c r="L15" i="41"/>
  <c r="L14" i="41"/>
  <c r="L36" i="30"/>
  <c r="L37" i="30"/>
  <c r="L38" i="30"/>
  <c r="L41" i="40"/>
  <c r="L34" i="40"/>
  <c r="M34" i="40"/>
  <c r="L33" i="40"/>
  <c r="M33" i="40"/>
  <c r="L32" i="40"/>
  <c r="L31" i="40"/>
  <c r="M31" i="40"/>
  <c r="L30" i="40"/>
  <c r="M30" i="40"/>
  <c r="L29" i="40"/>
  <c r="M29" i="40"/>
  <c r="L28" i="40"/>
  <c r="M28" i="40"/>
  <c r="L27" i="40"/>
  <c r="M27" i="40"/>
  <c r="L26" i="40"/>
  <c r="M26" i="40"/>
  <c r="L25" i="40"/>
  <c r="L24" i="40"/>
  <c r="L23" i="40"/>
  <c r="L22" i="40"/>
  <c r="L21" i="40"/>
  <c r="M21" i="40"/>
  <c r="L20" i="40"/>
  <c r="M20" i="40"/>
  <c r="L19" i="40"/>
  <c r="M19" i="40"/>
  <c r="L18" i="40"/>
  <c r="M18" i="40"/>
  <c r="L17" i="40"/>
  <c r="M17" i="40"/>
  <c r="L16" i="40"/>
  <c r="L15" i="40"/>
  <c r="L14" i="40"/>
  <c r="L33" i="39"/>
  <c r="L32" i="39"/>
  <c r="L31" i="39"/>
  <c r="M31" i="39"/>
  <c r="L30" i="39"/>
  <c r="M30" i="39"/>
  <c r="L29" i="39"/>
  <c r="L28" i="39"/>
  <c r="M28" i="39"/>
  <c r="L27" i="39"/>
  <c r="M27" i="39"/>
  <c r="L26" i="39"/>
  <c r="M26" i="39"/>
  <c r="L25" i="39"/>
  <c r="M25" i="39"/>
  <c r="L24" i="39"/>
  <c r="M24" i="39"/>
  <c r="L23" i="39"/>
  <c r="M23" i="39"/>
  <c r="L22" i="39"/>
  <c r="M22" i="39"/>
  <c r="L21" i="39"/>
  <c r="M21" i="39"/>
  <c r="L20" i="39"/>
  <c r="M20" i="39"/>
  <c r="L19" i="39"/>
  <c r="M19" i="39"/>
  <c r="L18" i="39"/>
  <c r="M18" i="39"/>
  <c r="L17" i="39"/>
  <c r="M17" i="39"/>
  <c r="L16" i="39"/>
  <c r="M16" i="39"/>
  <c r="L15" i="39"/>
  <c r="L14" i="39"/>
  <c r="M39" i="41"/>
  <c r="M34" i="39"/>
  <c r="M72" i="42"/>
  <c r="M55" i="40"/>
  <c r="L35" i="28"/>
  <c r="M35" i="28"/>
  <c r="L36" i="28"/>
  <c r="L37" i="28"/>
  <c r="L23" i="38"/>
  <c r="M23" i="38"/>
  <c r="L22" i="38"/>
  <c r="M22" i="38"/>
  <c r="L21" i="38"/>
  <c r="M21" i="38"/>
  <c r="L20" i="38"/>
  <c r="M20" i="38"/>
  <c r="L19" i="38"/>
  <c r="M19" i="38"/>
  <c r="L18" i="38"/>
  <c r="M18" i="38"/>
  <c r="L17" i="38"/>
  <c r="M17" i="38"/>
  <c r="L16" i="38"/>
  <c r="M16" i="38"/>
  <c r="L15" i="38"/>
  <c r="M15" i="38"/>
  <c r="L14" i="38"/>
  <c r="M14" i="38"/>
  <c r="M24" i="38"/>
  <c r="L21" i="37"/>
  <c r="M21" i="37"/>
  <c r="L20" i="37"/>
  <c r="M20" i="37"/>
  <c r="L19" i="37"/>
  <c r="M19" i="37"/>
  <c r="L18" i="37"/>
  <c r="L17" i="37"/>
  <c r="L16" i="37"/>
  <c r="M16" i="37"/>
  <c r="L15" i="37"/>
  <c r="L14" i="37"/>
  <c r="M14" i="37"/>
  <c r="L37" i="34"/>
  <c r="M37" i="34"/>
  <c r="L38" i="34"/>
  <c r="M38" i="34"/>
  <c r="L39" i="34"/>
  <c r="M39" i="34"/>
  <c r="L40" i="34"/>
  <c r="M40" i="34"/>
  <c r="L41" i="34"/>
  <c r="M41" i="34"/>
  <c r="L42" i="34"/>
  <c r="M42" i="34"/>
  <c r="L39" i="9"/>
  <c r="M39" i="9"/>
  <c r="L50" i="14"/>
  <c r="M50" i="14"/>
  <c r="L51" i="14"/>
  <c r="L52" i="14"/>
  <c r="M52" i="14"/>
  <c r="L53" i="14"/>
  <c r="M53" i="14"/>
  <c r="L46" i="14"/>
  <c r="M46" i="14"/>
  <c r="L47" i="14"/>
  <c r="M47" i="14"/>
  <c r="L48" i="14"/>
  <c r="M48" i="14"/>
  <c r="L49" i="14"/>
  <c r="M49" i="14"/>
  <c r="M22" i="37"/>
  <c r="L25" i="33"/>
  <c r="M25" i="33"/>
  <c r="L33" i="34"/>
  <c r="M33" i="34"/>
  <c r="L34" i="34"/>
  <c r="M34" i="34"/>
  <c r="L35" i="34"/>
  <c r="M35" i="34"/>
  <c r="L36" i="34"/>
  <c r="M36" i="34"/>
  <c r="L43" i="34"/>
  <c r="M43" i="34"/>
  <c r="L43" i="36"/>
  <c r="M43" i="36"/>
  <c r="L38" i="36"/>
  <c r="L34" i="36"/>
  <c r="M34" i="36"/>
  <c r="L33" i="36"/>
  <c r="M33" i="36"/>
  <c r="L32" i="36"/>
  <c r="M32" i="36"/>
  <c r="L31" i="36"/>
  <c r="M31" i="36"/>
  <c r="L30" i="36"/>
  <c r="M30" i="36"/>
  <c r="L29" i="36"/>
  <c r="M29" i="36"/>
  <c r="L28" i="36"/>
  <c r="M28" i="36"/>
  <c r="L27" i="36"/>
  <c r="M27" i="36"/>
  <c r="L26" i="36"/>
  <c r="M26" i="36"/>
  <c r="L25" i="36"/>
  <c r="M25" i="36"/>
  <c r="L24" i="36"/>
  <c r="M24" i="36"/>
  <c r="L23" i="36"/>
  <c r="L22" i="36"/>
  <c r="L21" i="36"/>
  <c r="L20" i="36"/>
  <c r="M20" i="36"/>
  <c r="L19" i="36"/>
  <c r="M19" i="36"/>
  <c r="L18" i="36"/>
  <c r="M18" i="36"/>
  <c r="L17" i="36"/>
  <c r="M17" i="36"/>
  <c r="L16" i="36"/>
  <c r="M16" i="36"/>
  <c r="L15" i="36"/>
  <c r="M15" i="36"/>
  <c r="L14" i="36"/>
  <c r="L44" i="14"/>
  <c r="L45" i="14"/>
  <c r="L54" i="14"/>
  <c r="L55" i="14"/>
  <c r="M44" i="36"/>
  <c r="L28" i="35"/>
  <c r="M28" i="35"/>
  <c r="L27" i="35"/>
  <c r="M27" i="35"/>
  <c r="L26" i="35"/>
  <c r="M26" i="35"/>
  <c r="L25" i="35"/>
  <c r="M25" i="35"/>
  <c r="L24" i="35"/>
  <c r="M24" i="35"/>
  <c r="L23" i="35"/>
  <c r="L22" i="35"/>
  <c r="M22" i="35"/>
  <c r="L21" i="35"/>
  <c r="M21" i="35"/>
  <c r="L20" i="35"/>
  <c r="M20" i="35"/>
  <c r="L19" i="35"/>
  <c r="M19" i="35"/>
  <c r="L18" i="35"/>
  <c r="M18" i="35"/>
  <c r="L17" i="35"/>
  <c r="L16" i="35"/>
  <c r="M16" i="35"/>
  <c r="L15" i="35"/>
  <c r="L14" i="35"/>
  <c r="M29" i="35"/>
  <c r="L26" i="4"/>
  <c r="L52" i="13"/>
  <c r="M52" i="13"/>
  <c r="L53" i="13"/>
  <c r="M53" i="13"/>
  <c r="L64" i="13"/>
  <c r="M64" i="13"/>
  <c r="L51" i="34"/>
  <c r="L50" i="34"/>
  <c r="L49" i="34"/>
  <c r="L45" i="34"/>
  <c r="L44" i="34"/>
  <c r="M44" i="34"/>
  <c r="L32" i="34"/>
  <c r="M32" i="34"/>
  <c r="L31" i="34"/>
  <c r="M31" i="34"/>
  <c r="L30" i="34"/>
  <c r="M30" i="34"/>
  <c r="L29" i="34"/>
  <c r="M29" i="34"/>
  <c r="L28" i="34"/>
  <c r="M28" i="34"/>
  <c r="L27" i="34"/>
  <c r="M27" i="34"/>
  <c r="L26" i="34"/>
  <c r="M26" i="34"/>
  <c r="L25" i="34"/>
  <c r="M25" i="34"/>
  <c r="L24" i="34"/>
  <c r="M24" i="34"/>
  <c r="L23" i="34"/>
  <c r="M23" i="34"/>
  <c r="L22" i="34"/>
  <c r="M22" i="34"/>
  <c r="L21" i="34"/>
  <c r="M21" i="34"/>
  <c r="L20" i="34"/>
  <c r="M20" i="34"/>
  <c r="L19" i="34"/>
  <c r="M19" i="34"/>
  <c r="L18" i="34"/>
  <c r="M18" i="34"/>
  <c r="L17" i="34"/>
  <c r="M17" i="34"/>
  <c r="L16" i="34"/>
  <c r="L15" i="34"/>
  <c r="L14" i="34"/>
  <c r="L35" i="33"/>
  <c r="M35" i="33"/>
  <c r="L34" i="33"/>
  <c r="M34" i="33"/>
  <c r="L33" i="33"/>
  <c r="M33" i="33"/>
  <c r="L32" i="33"/>
  <c r="M32" i="33"/>
  <c r="L31" i="33"/>
  <c r="M31" i="33"/>
  <c r="L30" i="33"/>
  <c r="M30" i="33"/>
  <c r="L29" i="33"/>
  <c r="L28" i="33"/>
  <c r="L27" i="33"/>
  <c r="L26" i="33"/>
  <c r="L24" i="33"/>
  <c r="M24" i="33"/>
  <c r="L23" i="33"/>
  <c r="M23" i="33"/>
  <c r="L22" i="33"/>
  <c r="M22" i="33"/>
  <c r="L21" i="33"/>
  <c r="M21" i="33"/>
  <c r="L20" i="33"/>
  <c r="M20" i="33"/>
  <c r="L19" i="33"/>
  <c r="M19" i="33"/>
  <c r="L18" i="33"/>
  <c r="M18" i="33"/>
  <c r="L17" i="33"/>
  <c r="L16" i="33"/>
  <c r="L15" i="33"/>
  <c r="L14" i="33"/>
  <c r="L36" i="32"/>
  <c r="M36" i="32"/>
  <c r="L35" i="32"/>
  <c r="M35" i="32"/>
  <c r="L34" i="32"/>
  <c r="M34" i="32"/>
  <c r="L33" i="32"/>
  <c r="M33" i="32"/>
  <c r="L32" i="32"/>
  <c r="L31" i="32"/>
  <c r="M31" i="32"/>
  <c r="L30" i="32"/>
  <c r="M30" i="32"/>
  <c r="L29" i="32"/>
  <c r="L28" i="32"/>
  <c r="L27" i="32"/>
  <c r="L26" i="32"/>
  <c r="L25" i="32"/>
  <c r="M25" i="32"/>
  <c r="L24" i="32"/>
  <c r="M24" i="32"/>
  <c r="L23" i="32"/>
  <c r="M23" i="32"/>
  <c r="L22" i="32"/>
  <c r="M22" i="32"/>
  <c r="L21" i="32"/>
  <c r="M21" i="32"/>
  <c r="L20" i="32"/>
  <c r="M20" i="32"/>
  <c r="L19" i="32"/>
  <c r="M19" i="32"/>
  <c r="L18" i="32"/>
  <c r="M18" i="32"/>
  <c r="L17" i="32"/>
  <c r="M17" i="32"/>
  <c r="L16" i="32"/>
  <c r="L15" i="32"/>
  <c r="L14" i="32"/>
  <c r="M87" i="34"/>
  <c r="M36" i="33"/>
  <c r="M71" i="32"/>
  <c r="L35" i="31"/>
  <c r="L34" i="31"/>
  <c r="L33" i="31"/>
  <c r="M33" i="31"/>
  <c r="L32" i="31"/>
  <c r="M32" i="31"/>
  <c r="L31" i="31"/>
  <c r="L30" i="31"/>
  <c r="M30" i="31"/>
  <c r="L29" i="31"/>
  <c r="M29" i="31"/>
  <c r="L28" i="31"/>
  <c r="L27" i="31"/>
  <c r="L26" i="31"/>
  <c r="L25" i="31"/>
  <c r="L23" i="31"/>
  <c r="L22" i="31"/>
  <c r="L21" i="31"/>
  <c r="L20" i="31"/>
  <c r="L19" i="31"/>
  <c r="L18" i="31"/>
  <c r="L17" i="31"/>
  <c r="L16" i="31"/>
  <c r="L15" i="31"/>
  <c r="L14" i="31"/>
  <c r="M36" i="31"/>
  <c r="L35" i="30"/>
  <c r="M35" i="30"/>
  <c r="L34" i="30"/>
  <c r="L33" i="30"/>
  <c r="M33" i="30"/>
  <c r="L32" i="30"/>
  <c r="M32" i="30"/>
  <c r="L31" i="30"/>
  <c r="M31" i="30"/>
  <c r="L30" i="30"/>
  <c r="M30" i="30"/>
  <c r="L29" i="30"/>
  <c r="M29" i="30"/>
  <c r="L28" i="30"/>
  <c r="M28" i="30"/>
  <c r="L27" i="30"/>
  <c r="L26" i="30"/>
  <c r="L25" i="30"/>
  <c r="M25" i="30"/>
  <c r="L24" i="30"/>
  <c r="M24" i="30"/>
  <c r="L23" i="30"/>
  <c r="M23" i="30"/>
  <c r="L22" i="30"/>
  <c r="M22" i="30"/>
  <c r="L21" i="30"/>
  <c r="M21" i="30"/>
  <c r="L20" i="30"/>
  <c r="M20" i="30"/>
  <c r="L19" i="30"/>
  <c r="M19" i="30"/>
  <c r="L18" i="30"/>
  <c r="M18" i="30"/>
  <c r="L17" i="30"/>
  <c r="M17" i="30"/>
  <c r="L16" i="30"/>
  <c r="M16" i="30"/>
  <c r="L15" i="30"/>
  <c r="L14" i="30"/>
  <c r="M49" i="30"/>
  <c r="L40" i="14"/>
  <c r="M40" i="14"/>
  <c r="L41" i="14"/>
  <c r="M41" i="14"/>
  <c r="L42" i="14"/>
  <c r="L37" i="29"/>
  <c r="M37" i="29"/>
  <c r="L36" i="29"/>
  <c r="M36" i="29"/>
  <c r="L35" i="29"/>
  <c r="L34" i="29"/>
  <c r="M34" i="29"/>
  <c r="L33" i="29"/>
  <c r="M33" i="29"/>
  <c r="L32" i="29"/>
  <c r="M32" i="29"/>
  <c r="L31" i="29"/>
  <c r="M31" i="29"/>
  <c r="L30" i="29"/>
  <c r="M30" i="29"/>
  <c r="L29" i="29"/>
  <c r="M29" i="29"/>
  <c r="L28" i="29"/>
  <c r="M28" i="29"/>
  <c r="L27" i="29"/>
  <c r="L26" i="29"/>
  <c r="M26" i="29"/>
  <c r="L25" i="29"/>
  <c r="M25" i="29"/>
  <c r="L24" i="29"/>
  <c r="M24" i="29"/>
  <c r="L23" i="29"/>
  <c r="M23" i="29"/>
  <c r="L22" i="29"/>
  <c r="M22" i="29"/>
  <c r="L21" i="29"/>
  <c r="M21" i="29"/>
  <c r="L20" i="29"/>
  <c r="M20" i="29"/>
  <c r="L19" i="29"/>
  <c r="M19" i="29"/>
  <c r="L18" i="29"/>
  <c r="M18" i="29"/>
  <c r="L17" i="29"/>
  <c r="M17" i="29"/>
  <c r="L16" i="29"/>
  <c r="M16" i="29"/>
  <c r="L15" i="29"/>
  <c r="M15" i="29"/>
  <c r="L14" i="29"/>
  <c r="M14" i="29"/>
  <c r="M38" i="29"/>
  <c r="L38" i="28"/>
  <c r="M38" i="28"/>
  <c r="L34" i="28"/>
  <c r="M34" i="28"/>
  <c r="L33" i="28"/>
  <c r="M33" i="28"/>
  <c r="L32" i="28"/>
  <c r="M32" i="28"/>
  <c r="L31" i="28"/>
  <c r="M31" i="28"/>
  <c r="L30" i="28"/>
  <c r="M30" i="28"/>
  <c r="L29" i="28"/>
  <c r="M29" i="28"/>
  <c r="L28" i="28"/>
  <c r="M28" i="28"/>
  <c r="L27" i="28"/>
  <c r="M27" i="28"/>
  <c r="L26" i="28"/>
  <c r="M26" i="28"/>
  <c r="L25" i="28"/>
  <c r="M25" i="28"/>
  <c r="L24" i="28"/>
  <c r="M24" i="28"/>
  <c r="L23" i="28"/>
  <c r="L22" i="28"/>
  <c r="L21" i="28"/>
  <c r="M21" i="28"/>
  <c r="L20" i="28"/>
  <c r="M20" i="28"/>
  <c r="L19" i="28"/>
  <c r="L18" i="28"/>
  <c r="M18" i="28"/>
  <c r="L17" i="28"/>
  <c r="M17" i="28"/>
  <c r="L16" i="28"/>
  <c r="M16" i="28"/>
  <c r="L15" i="28"/>
  <c r="M15" i="28"/>
  <c r="L14" i="28"/>
  <c r="M14" i="28"/>
  <c r="L37" i="14"/>
  <c r="M37" i="14"/>
  <c r="L38" i="14"/>
  <c r="M38" i="14"/>
  <c r="L39" i="14"/>
  <c r="M39" i="14"/>
  <c r="L43" i="14"/>
  <c r="L63" i="14"/>
  <c r="M63" i="14"/>
  <c r="M44" i="28"/>
  <c r="L28" i="27"/>
  <c r="M28" i="27"/>
  <c r="L27" i="27"/>
  <c r="L26" i="27"/>
  <c r="M26" i="27"/>
  <c r="L25" i="27"/>
  <c r="L24" i="27"/>
  <c r="L23" i="27"/>
  <c r="M23" i="27"/>
  <c r="L22" i="27"/>
  <c r="M22" i="27"/>
  <c r="L21" i="27"/>
  <c r="M21" i="27"/>
  <c r="L20" i="27"/>
  <c r="M20" i="27"/>
  <c r="L19" i="27"/>
  <c r="L18" i="27"/>
  <c r="L17" i="27"/>
  <c r="M17" i="27"/>
  <c r="L16" i="27"/>
  <c r="M16" i="27"/>
  <c r="L15" i="27"/>
  <c r="L14" i="27"/>
  <c r="L27" i="26"/>
  <c r="L26" i="26"/>
  <c r="M26" i="26"/>
  <c r="L25" i="26"/>
  <c r="L24" i="26"/>
  <c r="M24" i="26"/>
  <c r="L23" i="26"/>
  <c r="L22" i="26"/>
  <c r="M22" i="26"/>
  <c r="L21" i="26"/>
  <c r="M21" i="26"/>
  <c r="L20" i="26"/>
  <c r="M20" i="26"/>
  <c r="L19" i="26"/>
  <c r="M19" i="26"/>
  <c r="L18" i="26"/>
  <c r="M18" i="26"/>
  <c r="L17" i="26"/>
  <c r="M17" i="26"/>
  <c r="L16" i="26"/>
  <c r="M16" i="26"/>
  <c r="L15" i="26"/>
  <c r="L14" i="26"/>
  <c r="M28" i="26"/>
  <c r="M29" i="27"/>
  <c r="L35" i="25"/>
  <c r="M35" i="25"/>
  <c r="L34" i="25"/>
  <c r="M34" i="25"/>
  <c r="L33" i="25"/>
  <c r="M33" i="25"/>
  <c r="L32" i="25"/>
  <c r="L31" i="25"/>
  <c r="L30" i="25"/>
  <c r="M30" i="25"/>
  <c r="L29" i="25"/>
  <c r="L28" i="25"/>
  <c r="L27" i="25"/>
  <c r="M27" i="25"/>
  <c r="L26" i="25"/>
  <c r="M26" i="25"/>
  <c r="L25" i="25"/>
  <c r="M25" i="25"/>
  <c r="L24" i="25"/>
  <c r="M24" i="25"/>
  <c r="L23" i="25"/>
  <c r="M23" i="25"/>
  <c r="L22" i="25"/>
  <c r="M22" i="25"/>
  <c r="L21" i="25"/>
  <c r="M21" i="25"/>
  <c r="L20" i="25"/>
  <c r="M20" i="25"/>
  <c r="L19" i="25"/>
  <c r="L18" i="25"/>
  <c r="L17" i="25"/>
  <c r="L16" i="25"/>
  <c r="L15" i="25"/>
  <c r="L14" i="25"/>
  <c r="M51" i="25"/>
  <c r="L35" i="9"/>
  <c r="M35" i="9"/>
  <c r="L36" i="9"/>
  <c r="M36" i="9"/>
  <c r="L37" i="9"/>
  <c r="L18" i="24"/>
  <c r="M18" i="24"/>
  <c r="L17" i="24"/>
  <c r="M17" i="24"/>
  <c r="L16" i="24"/>
  <c r="M16" i="24"/>
  <c r="L15" i="24"/>
  <c r="M15" i="24"/>
  <c r="L14" i="24"/>
  <c r="M14" i="24"/>
  <c r="L35" i="23"/>
  <c r="M35" i="23"/>
  <c r="L34" i="23"/>
  <c r="M34" i="23"/>
  <c r="L33" i="23"/>
  <c r="M33" i="23"/>
  <c r="L32" i="23"/>
  <c r="L31" i="23"/>
  <c r="L30" i="23"/>
  <c r="L29" i="23"/>
  <c r="M29" i="23"/>
  <c r="L28" i="23"/>
  <c r="M28" i="23"/>
  <c r="L27" i="23"/>
  <c r="L26" i="23"/>
  <c r="L25" i="23"/>
  <c r="L24" i="23"/>
  <c r="M24" i="23"/>
  <c r="L23" i="23"/>
  <c r="M23" i="23"/>
  <c r="L22" i="23"/>
  <c r="M22" i="23"/>
  <c r="L21" i="23"/>
  <c r="M21" i="23"/>
  <c r="L20" i="23"/>
  <c r="M20" i="23"/>
  <c r="L19" i="23"/>
  <c r="M19" i="23"/>
  <c r="L18" i="23"/>
  <c r="M18" i="23"/>
  <c r="L17" i="23"/>
  <c r="M17" i="23"/>
  <c r="L16" i="23"/>
  <c r="M16" i="23"/>
  <c r="L15" i="23"/>
  <c r="M15" i="23"/>
  <c r="L14" i="23"/>
  <c r="M14" i="23"/>
  <c r="M19" i="24"/>
  <c r="M42" i="23"/>
  <c r="L17" i="22"/>
  <c r="M17" i="22"/>
  <c r="L16" i="22"/>
  <c r="M16" i="22"/>
  <c r="L15" i="22"/>
  <c r="M15" i="22"/>
  <c r="L14" i="22"/>
  <c r="M14" i="22"/>
  <c r="M18" i="22"/>
  <c r="L29" i="21"/>
  <c r="M29" i="21"/>
  <c r="L28" i="21"/>
  <c r="M28" i="21"/>
  <c r="L27" i="21"/>
  <c r="M27" i="21"/>
  <c r="L26" i="21"/>
  <c r="M26" i="21"/>
  <c r="L25" i="21"/>
  <c r="M25" i="21"/>
  <c r="L24" i="21"/>
  <c r="M24" i="21"/>
  <c r="L23" i="21"/>
  <c r="M23" i="21"/>
  <c r="L22" i="21"/>
  <c r="L21" i="21"/>
  <c r="M21" i="21"/>
  <c r="L20" i="21"/>
  <c r="M20" i="21"/>
  <c r="L19" i="21"/>
  <c r="M19" i="21"/>
  <c r="L18" i="21"/>
  <c r="M18" i="21"/>
  <c r="L17" i="21"/>
  <c r="M17" i="21"/>
  <c r="L16" i="21"/>
  <c r="L15" i="21"/>
  <c r="L14" i="21"/>
  <c r="M30" i="21"/>
  <c r="L37" i="20"/>
  <c r="L36" i="20"/>
  <c r="L35" i="20"/>
  <c r="L34" i="20"/>
  <c r="L33" i="20"/>
  <c r="L32" i="20"/>
  <c r="L31" i="20"/>
  <c r="L30" i="20"/>
  <c r="L29" i="20"/>
  <c r="L28" i="20"/>
  <c r="M28" i="20"/>
  <c r="L27" i="20"/>
  <c r="M27" i="20"/>
  <c r="L26" i="20"/>
  <c r="M26" i="20"/>
  <c r="L25" i="20"/>
  <c r="L24" i="20"/>
  <c r="L23" i="20"/>
  <c r="M23" i="20"/>
  <c r="L22" i="20"/>
  <c r="M22" i="20"/>
  <c r="L21" i="20"/>
  <c r="L20" i="20"/>
  <c r="L19" i="20"/>
  <c r="M19" i="20"/>
  <c r="L18" i="20"/>
  <c r="M18" i="20"/>
  <c r="L17" i="20"/>
  <c r="M17" i="20"/>
  <c r="L16" i="20"/>
  <c r="L15" i="20"/>
  <c r="L14" i="20"/>
  <c r="M38" i="20"/>
  <c r="L37" i="19"/>
  <c r="M37" i="19"/>
  <c r="L36" i="19"/>
  <c r="M36" i="19"/>
  <c r="L35" i="19"/>
  <c r="M35" i="19"/>
  <c r="L34" i="19"/>
  <c r="M34" i="19"/>
  <c r="L33" i="19"/>
  <c r="L32" i="19"/>
  <c r="M32" i="19"/>
  <c r="L31" i="19"/>
  <c r="M31" i="19"/>
  <c r="L30" i="19"/>
  <c r="M30" i="19"/>
  <c r="L29" i="19"/>
  <c r="M29" i="19"/>
  <c r="L28" i="19"/>
  <c r="M28" i="19"/>
  <c r="L27" i="19"/>
  <c r="M27" i="19"/>
  <c r="L26" i="19"/>
  <c r="M26" i="19"/>
  <c r="L25" i="19"/>
  <c r="M25" i="19"/>
  <c r="L24" i="19"/>
  <c r="M24" i="19"/>
  <c r="L23" i="19"/>
  <c r="M23" i="19"/>
  <c r="L22" i="19"/>
  <c r="M22" i="19"/>
  <c r="L21" i="19"/>
  <c r="M21" i="19"/>
  <c r="L20" i="19"/>
  <c r="M20" i="19"/>
  <c r="L19" i="19"/>
  <c r="M19" i="19"/>
  <c r="L18" i="19"/>
  <c r="M18" i="19"/>
  <c r="L17" i="19"/>
  <c r="L16" i="19"/>
  <c r="L15" i="19"/>
  <c r="L14" i="19"/>
  <c r="M38" i="19"/>
  <c r="L30" i="18"/>
  <c r="M30" i="18"/>
  <c r="L29" i="18"/>
  <c r="L28" i="18"/>
  <c r="L27" i="18"/>
  <c r="L26" i="18"/>
  <c r="L25" i="18"/>
  <c r="M25" i="18"/>
  <c r="L24" i="18"/>
  <c r="M24" i="18"/>
  <c r="L23" i="18"/>
  <c r="M23" i="18"/>
  <c r="L22" i="18"/>
  <c r="M22" i="18"/>
  <c r="L21" i="18"/>
  <c r="M21" i="18"/>
  <c r="L20" i="18"/>
  <c r="M20" i="18"/>
  <c r="L19" i="18"/>
  <c r="M19" i="18"/>
  <c r="L18" i="18"/>
  <c r="L17" i="18"/>
  <c r="L16" i="18"/>
  <c r="M16" i="18"/>
  <c r="L15" i="18"/>
  <c r="M15" i="18"/>
  <c r="L14" i="18"/>
  <c r="M14" i="18"/>
  <c r="M31" i="18"/>
  <c r="L33" i="17"/>
  <c r="L32" i="17"/>
  <c r="M32" i="17"/>
  <c r="L31" i="17"/>
  <c r="M31" i="17"/>
  <c r="L30" i="17"/>
  <c r="M30" i="17"/>
  <c r="L29" i="17"/>
  <c r="M29" i="17"/>
  <c r="L28" i="17"/>
  <c r="M28" i="17"/>
  <c r="L27" i="17"/>
  <c r="M27" i="17"/>
  <c r="L26" i="17"/>
  <c r="M26" i="17"/>
  <c r="L25" i="17"/>
  <c r="M25" i="17"/>
  <c r="L24" i="17"/>
  <c r="L23" i="17"/>
  <c r="M23" i="17"/>
  <c r="L22" i="17"/>
  <c r="L21" i="17"/>
  <c r="L20" i="17"/>
  <c r="M20" i="17"/>
  <c r="L19" i="17"/>
  <c r="M19" i="17"/>
  <c r="L18" i="17"/>
  <c r="M18" i="17"/>
  <c r="L17" i="17"/>
  <c r="M17" i="17"/>
  <c r="L16" i="17"/>
  <c r="M16" i="17"/>
  <c r="L15" i="17"/>
  <c r="M15" i="17"/>
  <c r="L14" i="17"/>
  <c r="M14" i="17"/>
  <c r="M34" i="17"/>
  <c r="L33" i="13"/>
  <c r="M33" i="13"/>
  <c r="L34" i="13"/>
  <c r="M34" i="13"/>
  <c r="L35" i="13"/>
  <c r="M35" i="13"/>
  <c r="L36" i="13"/>
  <c r="M36" i="13"/>
  <c r="L37" i="13"/>
  <c r="M37" i="13"/>
  <c r="L38" i="13"/>
  <c r="M38" i="13"/>
  <c r="L39" i="13"/>
  <c r="M39" i="13"/>
  <c r="L40" i="13"/>
  <c r="M40" i="13"/>
  <c r="L41" i="13"/>
  <c r="M41" i="13"/>
  <c r="L42" i="13"/>
  <c r="M42" i="13"/>
  <c r="L43" i="13"/>
  <c r="M43" i="13"/>
  <c r="L44" i="13"/>
  <c r="M44" i="13"/>
  <c r="L45" i="13"/>
  <c r="M45" i="13"/>
  <c r="L46" i="13"/>
  <c r="M46" i="13"/>
  <c r="L47" i="13"/>
  <c r="M47" i="13"/>
  <c r="L48" i="13"/>
  <c r="M48" i="13"/>
  <c r="L49" i="13"/>
  <c r="M49" i="13"/>
  <c r="L50" i="13"/>
  <c r="M50" i="13"/>
  <c r="L36" i="16"/>
  <c r="M36" i="16"/>
  <c r="L35" i="16"/>
  <c r="M35" i="16"/>
  <c r="L34" i="16"/>
  <c r="M34" i="16"/>
  <c r="L33" i="16"/>
  <c r="M33" i="16"/>
  <c r="L32" i="16"/>
  <c r="M32" i="16"/>
  <c r="L31" i="16"/>
  <c r="M31" i="16"/>
  <c r="L30" i="16"/>
  <c r="M30" i="16"/>
  <c r="L29" i="16"/>
  <c r="M29" i="16"/>
  <c r="L28" i="16"/>
  <c r="M28" i="16"/>
  <c r="L27" i="16"/>
  <c r="M27" i="16"/>
  <c r="L26" i="16"/>
  <c r="M26" i="16"/>
  <c r="L25" i="16"/>
  <c r="M25" i="16"/>
  <c r="L24" i="16"/>
  <c r="L23" i="16"/>
  <c r="L22" i="16"/>
  <c r="M22" i="16"/>
  <c r="L21" i="16"/>
  <c r="M21" i="16"/>
  <c r="L20" i="16"/>
  <c r="M20" i="16"/>
  <c r="L19" i="16"/>
  <c r="L18" i="16"/>
  <c r="L17" i="16"/>
  <c r="L16" i="16"/>
  <c r="L15" i="16"/>
  <c r="L14" i="16"/>
  <c r="M37" i="16"/>
  <c r="L27" i="13"/>
  <c r="M27" i="13"/>
  <c r="L28" i="13"/>
  <c r="M28" i="13"/>
  <c r="L64" i="14"/>
  <c r="M64" i="14"/>
  <c r="L36" i="14"/>
  <c r="L35" i="14"/>
  <c r="L34" i="14"/>
  <c r="M34" i="14"/>
  <c r="L33" i="14"/>
  <c r="M33" i="14"/>
  <c r="L32" i="14"/>
  <c r="M32" i="14"/>
  <c r="L31" i="14"/>
  <c r="M31" i="14"/>
  <c r="L30" i="14"/>
  <c r="L29" i="14"/>
  <c r="L28" i="14"/>
  <c r="L27" i="14"/>
  <c r="M27" i="14"/>
  <c r="L26" i="14"/>
  <c r="M26" i="14"/>
  <c r="L25" i="14"/>
  <c r="M25" i="14"/>
  <c r="L24" i="14"/>
  <c r="M24" i="14"/>
  <c r="L23" i="14"/>
  <c r="L22" i="14"/>
  <c r="M22" i="14"/>
  <c r="L21" i="14"/>
  <c r="M21" i="14"/>
  <c r="L20" i="14"/>
  <c r="M20" i="14"/>
  <c r="L19" i="14"/>
  <c r="M19" i="14"/>
  <c r="L18" i="14"/>
  <c r="M18" i="14"/>
  <c r="L17" i="14"/>
  <c r="M17" i="14"/>
  <c r="L16" i="14"/>
  <c r="M16" i="14"/>
  <c r="L15" i="14"/>
  <c r="M15" i="14"/>
  <c r="L14" i="14"/>
  <c r="L99" i="13"/>
  <c r="M99" i="13"/>
  <c r="L65" i="13"/>
  <c r="M65" i="13"/>
  <c r="L51" i="13"/>
  <c r="M51" i="13"/>
  <c r="L32" i="13"/>
  <c r="M32" i="13"/>
  <c r="L31" i="13"/>
  <c r="M31" i="13"/>
  <c r="L30" i="13"/>
  <c r="M30" i="13"/>
  <c r="L29" i="13"/>
  <c r="M29" i="13"/>
  <c r="L26" i="13"/>
  <c r="M26" i="13"/>
  <c r="L25" i="13"/>
  <c r="M25" i="13"/>
  <c r="L24" i="13"/>
  <c r="M24" i="13"/>
  <c r="L23" i="13"/>
  <c r="M23" i="13"/>
  <c r="L22" i="13"/>
  <c r="M22" i="13"/>
  <c r="L21" i="13"/>
  <c r="M21" i="13"/>
  <c r="L20" i="13"/>
  <c r="M20" i="13"/>
  <c r="L19" i="13"/>
  <c r="M19" i="13"/>
  <c r="L18" i="13"/>
  <c r="M18" i="13"/>
  <c r="L17" i="13"/>
  <c r="M17" i="13"/>
  <c r="L16" i="13"/>
  <c r="M16" i="13"/>
  <c r="L15" i="13"/>
  <c r="M15" i="13"/>
  <c r="L14" i="13"/>
  <c r="M14" i="13"/>
  <c r="M178" i="13"/>
  <c r="L29" i="12"/>
  <c r="M29" i="12"/>
  <c r="L28" i="12"/>
  <c r="M28" i="12"/>
  <c r="L27" i="12"/>
  <c r="L26" i="12"/>
  <c r="L25" i="12"/>
  <c r="L24" i="12"/>
  <c r="M24" i="12"/>
  <c r="L23" i="12"/>
  <c r="M23" i="12"/>
  <c r="L22" i="12"/>
  <c r="M22" i="12"/>
  <c r="L21" i="12"/>
  <c r="M21" i="12"/>
  <c r="L20" i="12"/>
  <c r="L19" i="12"/>
  <c r="M19" i="12"/>
  <c r="L18" i="12"/>
  <c r="M18" i="12"/>
  <c r="L17" i="12"/>
  <c r="M17" i="12"/>
  <c r="L16" i="12"/>
  <c r="M16" i="12"/>
  <c r="L15" i="12"/>
  <c r="L14" i="12"/>
  <c r="L34" i="11"/>
  <c r="M34" i="11"/>
  <c r="L33" i="11"/>
  <c r="M33" i="11"/>
  <c r="L32" i="11"/>
  <c r="M32" i="11"/>
  <c r="L31" i="11"/>
  <c r="M31" i="11"/>
  <c r="L30" i="11"/>
  <c r="M30" i="11"/>
  <c r="L29" i="11"/>
  <c r="M29" i="11"/>
  <c r="L28" i="11"/>
  <c r="M28" i="11"/>
  <c r="L27" i="11"/>
  <c r="M27" i="11"/>
  <c r="L26" i="11"/>
  <c r="M26" i="11"/>
  <c r="L25" i="11"/>
  <c r="M25" i="11"/>
  <c r="L24" i="11"/>
  <c r="M24" i="11"/>
  <c r="L23" i="11"/>
  <c r="L22" i="11"/>
  <c r="L21" i="11"/>
  <c r="L20" i="11"/>
  <c r="L19" i="11"/>
  <c r="M19" i="11"/>
  <c r="L18" i="11"/>
  <c r="M18" i="11"/>
  <c r="L17" i="11"/>
  <c r="M17" i="11"/>
  <c r="L16" i="11"/>
  <c r="M16" i="11"/>
  <c r="L15" i="11"/>
  <c r="L14" i="11"/>
  <c r="L33" i="10"/>
  <c r="M33" i="10"/>
  <c r="L32" i="10"/>
  <c r="M32" i="10"/>
  <c r="L31" i="10"/>
  <c r="M31" i="10"/>
  <c r="L30" i="10"/>
  <c r="M30" i="10"/>
  <c r="L29" i="10"/>
  <c r="M29" i="10"/>
  <c r="L28" i="10"/>
  <c r="M28" i="10"/>
  <c r="L27" i="10"/>
  <c r="M27" i="10"/>
  <c r="L26" i="10"/>
  <c r="L25" i="10"/>
  <c r="L24" i="10"/>
  <c r="L23" i="10"/>
  <c r="L22" i="10"/>
  <c r="M22" i="10"/>
  <c r="L21" i="10"/>
  <c r="M21" i="10"/>
  <c r="L20" i="10"/>
  <c r="M20" i="10"/>
  <c r="L19" i="10"/>
  <c r="M19" i="10"/>
  <c r="L18" i="10"/>
  <c r="M18" i="10"/>
  <c r="L17" i="10"/>
  <c r="M17" i="10"/>
  <c r="L16" i="10"/>
  <c r="M16" i="10"/>
  <c r="L15" i="10"/>
  <c r="L14" i="10"/>
  <c r="L38" i="9"/>
  <c r="L34" i="9"/>
  <c r="M34" i="9"/>
  <c r="L33" i="9"/>
  <c r="M33" i="9"/>
  <c r="L32" i="9"/>
  <c r="M32" i="9"/>
  <c r="L31" i="9"/>
  <c r="M31" i="9"/>
  <c r="L30" i="9"/>
  <c r="L29" i="9"/>
  <c r="L28" i="9"/>
  <c r="L27" i="9"/>
  <c r="M27" i="9"/>
  <c r="L26" i="9"/>
  <c r="M26" i="9"/>
  <c r="L25" i="9"/>
  <c r="M25" i="9"/>
  <c r="L24" i="9"/>
  <c r="L23" i="9"/>
  <c r="M23" i="9"/>
  <c r="L22" i="9"/>
  <c r="M22" i="9"/>
  <c r="L21" i="9"/>
  <c r="M21" i="9"/>
  <c r="L20" i="9"/>
  <c r="M20" i="9"/>
  <c r="L19" i="9"/>
  <c r="M19" i="9"/>
  <c r="L18" i="9"/>
  <c r="M18" i="9"/>
  <c r="L17" i="9"/>
  <c r="M17" i="9"/>
  <c r="L16" i="9"/>
  <c r="M16" i="9"/>
  <c r="L15" i="9"/>
  <c r="L14" i="9"/>
  <c r="L22" i="8"/>
  <c r="M22" i="8"/>
  <c r="L21" i="8"/>
  <c r="L20" i="8"/>
  <c r="L19" i="8"/>
  <c r="L18" i="8"/>
  <c r="L17" i="8"/>
  <c r="M17" i="8"/>
  <c r="L16" i="8"/>
  <c r="M16" i="8"/>
  <c r="L15" i="8"/>
  <c r="L14" i="8"/>
  <c r="L29" i="7"/>
  <c r="M29" i="7"/>
  <c r="L28" i="7"/>
  <c r="M28" i="7"/>
  <c r="L27" i="7"/>
  <c r="M27" i="7"/>
  <c r="L26" i="7"/>
  <c r="M26" i="7"/>
  <c r="L25" i="7"/>
  <c r="M25" i="7"/>
  <c r="L24" i="7"/>
  <c r="M24" i="7"/>
  <c r="L23" i="7"/>
  <c r="M23" i="7"/>
  <c r="L22" i="7"/>
  <c r="M22" i="7"/>
  <c r="L21" i="7"/>
  <c r="L20" i="7"/>
  <c r="L19" i="7"/>
  <c r="L18" i="7"/>
  <c r="L17" i="7"/>
  <c r="L16" i="7"/>
  <c r="L15" i="7"/>
  <c r="L14" i="7"/>
  <c r="L31" i="6"/>
  <c r="M31" i="6"/>
  <c r="L30" i="6"/>
  <c r="M30" i="6"/>
  <c r="L29" i="6"/>
  <c r="L28" i="6"/>
  <c r="M28" i="6"/>
  <c r="L27" i="6"/>
  <c r="M27" i="6"/>
  <c r="L26" i="6"/>
  <c r="L25" i="6"/>
  <c r="M25" i="6"/>
  <c r="L24" i="6"/>
  <c r="M24" i="6"/>
  <c r="L23" i="6"/>
  <c r="L22" i="6"/>
  <c r="L21" i="6"/>
  <c r="M21" i="6"/>
  <c r="L20" i="6"/>
  <c r="L19" i="6"/>
  <c r="M19" i="6"/>
  <c r="L18" i="6"/>
  <c r="M18" i="6"/>
  <c r="L17" i="6"/>
  <c r="M17" i="6"/>
  <c r="L16" i="6"/>
  <c r="L15" i="6"/>
  <c r="L14" i="6"/>
  <c r="L29" i="5"/>
  <c r="M29" i="5"/>
  <c r="L28" i="5"/>
  <c r="M28" i="5"/>
  <c r="L27" i="5"/>
  <c r="M27" i="5"/>
  <c r="L26" i="5"/>
  <c r="M26" i="5"/>
  <c r="L25" i="5"/>
  <c r="M25" i="5"/>
  <c r="L24" i="5"/>
  <c r="L23" i="5"/>
  <c r="L22" i="5"/>
  <c r="L21" i="5"/>
  <c r="M21" i="5"/>
  <c r="L20" i="5"/>
  <c r="M20" i="5"/>
  <c r="L19" i="5"/>
  <c r="M19" i="5"/>
  <c r="L18" i="5"/>
  <c r="M18" i="5"/>
  <c r="L17" i="5"/>
  <c r="M17" i="5"/>
  <c r="L16" i="5"/>
  <c r="L15" i="5"/>
  <c r="L14" i="5"/>
  <c r="L27" i="4"/>
  <c r="M27" i="4"/>
  <c r="M26" i="4"/>
  <c r="L25" i="4"/>
  <c r="M25" i="4"/>
  <c r="L24" i="4"/>
  <c r="M24" i="4"/>
  <c r="L23" i="4"/>
  <c r="M23" i="4"/>
  <c r="L22" i="4"/>
  <c r="M22" i="4"/>
  <c r="L21" i="4"/>
  <c r="M21" i="4"/>
  <c r="L20" i="4"/>
  <c r="M20" i="4"/>
  <c r="L19" i="4"/>
  <c r="M19" i="4"/>
  <c r="L18" i="4"/>
  <c r="M18" i="4"/>
  <c r="L17" i="4"/>
  <c r="M17" i="4"/>
  <c r="L16" i="4"/>
  <c r="L15" i="4"/>
  <c r="L14" i="4"/>
  <c r="L27" i="3"/>
  <c r="M27" i="3"/>
  <c r="L26" i="3"/>
  <c r="M26" i="3"/>
  <c r="L25" i="3"/>
  <c r="M25" i="3"/>
  <c r="L24" i="3"/>
  <c r="L23" i="3"/>
  <c r="L22" i="3"/>
  <c r="M22" i="3"/>
  <c r="L21" i="3"/>
  <c r="M21" i="3"/>
  <c r="L20" i="3"/>
  <c r="L19" i="3"/>
  <c r="M19" i="3"/>
  <c r="L18" i="3"/>
  <c r="M18" i="3"/>
  <c r="L17" i="3"/>
  <c r="M17" i="3"/>
  <c r="L16" i="3"/>
  <c r="L15" i="3"/>
  <c r="L14" i="3"/>
  <c r="L14" i="2"/>
  <c r="L15" i="2"/>
  <c r="L16" i="2"/>
  <c r="M16" i="2"/>
  <c r="L17" i="2"/>
  <c r="M17" i="2"/>
  <c r="L34" i="2"/>
  <c r="L33" i="2"/>
  <c r="M33" i="2"/>
  <c r="L32" i="2"/>
  <c r="L31" i="2"/>
  <c r="L30" i="2"/>
  <c r="L29" i="2"/>
  <c r="L28" i="2"/>
  <c r="L27" i="2"/>
  <c r="L26" i="2"/>
  <c r="M26" i="2"/>
  <c r="L25" i="2"/>
  <c r="M25" i="2"/>
  <c r="L24" i="2"/>
  <c r="M24" i="2"/>
  <c r="L23" i="2"/>
  <c r="M23" i="2"/>
  <c r="L22" i="2"/>
  <c r="M22" i="2"/>
  <c r="L21" i="2"/>
  <c r="L20" i="2"/>
  <c r="L19" i="2"/>
  <c r="L18" i="2"/>
  <c r="M18" i="2"/>
  <c r="M65" i="14"/>
  <c r="M30" i="5"/>
  <c r="M30" i="12"/>
  <c r="M30" i="7"/>
  <c r="M32" i="6"/>
  <c r="M28" i="3"/>
  <c r="M28" i="4"/>
  <c r="M23" i="8"/>
  <c r="M35" i="11"/>
  <c r="M40" i="10"/>
  <c r="M40" i="9"/>
  <c r="M35" i="2"/>
</calcChain>
</file>

<file path=xl/sharedStrings.xml><?xml version="1.0" encoding="utf-8"?>
<sst xmlns="http://schemas.openxmlformats.org/spreadsheetml/2006/main" count="12575" uniqueCount="3141">
  <si>
    <t>MUNICIPIO:</t>
  </si>
  <si>
    <t>ZITÁCUARO, MICHOACÁN</t>
  </si>
  <si>
    <t xml:space="preserve">STATUS DEL PROCESO DE EJECUCION: </t>
  </si>
  <si>
    <t>TERMINADA</t>
  </si>
  <si>
    <t>X</t>
  </si>
  <si>
    <t xml:space="preserve">OBRA EN BIEN DE DOMINIO PUBLICO: </t>
  </si>
  <si>
    <t>EN PROCESO</t>
  </si>
  <si>
    <t xml:space="preserve">OBRA EN BIENES PROPIOS: </t>
  </si>
  <si>
    <t xml:space="preserve">NOMBRE DE LA OBRA:  </t>
  </si>
  <si>
    <t xml:space="preserve">CUENTA CONTABLE DE LA OBRA: </t>
  </si>
  <si>
    <t xml:space="preserve">NÚMERO OPERACIÓN  (TRANSACCION Ó CHEQUE) </t>
  </si>
  <si>
    <t xml:space="preserve">NÚMERO DE ASIENTO </t>
  </si>
  <si>
    <t xml:space="preserve">FECHA DE ASIENTO  </t>
  </si>
  <si>
    <t xml:space="preserve">NÚM. DE FACTURA </t>
  </si>
  <si>
    <t xml:space="preserve">FECHA DE FACTURA </t>
  </si>
  <si>
    <t xml:space="preserve">CUENTA CONTABLE </t>
  </si>
  <si>
    <t xml:space="preserve">PROVEEDOR </t>
  </si>
  <si>
    <t xml:space="preserve">CONCEPTO </t>
  </si>
  <si>
    <t xml:space="preserve">UNIDAD MEDIDA </t>
  </si>
  <si>
    <t xml:space="preserve">CANTIDAD </t>
  </si>
  <si>
    <t xml:space="preserve">PRECIO UNITARIO </t>
  </si>
  <si>
    <t xml:space="preserve">I.V.A </t>
  </si>
  <si>
    <t xml:space="preserve">IMPORTE </t>
  </si>
  <si>
    <t>ING. CARLOS HERRERA TELLO</t>
  </si>
  <si>
    <t>L.C. BERNARDO RAZO DORANTES</t>
  </si>
  <si>
    <t>TESORERO MUNICIPAL</t>
  </si>
  <si>
    <t>CONTRALOR MUNICIPAL</t>
  </si>
  <si>
    <t>"Bajo protesta de decir verdad, declaramos que este reporte y sus notas son razonablemente correctos, y son responsabilidad del emisor."</t>
  </si>
  <si>
    <r>
      <t xml:space="preserve">NOTAS:            </t>
    </r>
    <r>
      <rPr>
        <sz val="8"/>
        <color indexed="8"/>
        <rFont val="Arial Narrow"/>
        <family val="2"/>
      </rPr>
      <t>OBRA</t>
    </r>
  </si>
  <si>
    <t>CONTRUCCIÓN DE BARDA PERIMETRAL EN  ESC. TELESEC. 16ETV0447</t>
  </si>
  <si>
    <t>MUNICIPIO DE ZITACUARO</t>
  </si>
  <si>
    <t>CONSTRUCCIÓN DE DRENAJE SANITARIO.</t>
  </si>
  <si>
    <t>LISTA DE RAYA DEL 12 AL 17 DE FEBRERO DEL 2018</t>
  </si>
  <si>
    <t>AYS-501-2018-032</t>
  </si>
  <si>
    <r>
      <t xml:space="preserve">NOTAS:          </t>
    </r>
    <r>
      <rPr>
        <sz val="8"/>
        <color indexed="8"/>
        <rFont val="Arial Narrow"/>
        <family val="2"/>
      </rPr>
      <t>OBRA</t>
    </r>
  </si>
  <si>
    <t>TERMINACIÓN DE DRENAJE SANITARIO.</t>
  </si>
  <si>
    <t>AYS-501-2018-044</t>
  </si>
  <si>
    <t xml:space="preserve">MUNICIPIO DE ZITACUARO </t>
  </si>
  <si>
    <t>CONSTRUCCIÓN DE DRENAJE SANITARIO</t>
  </si>
  <si>
    <t>AYS-501-2018-047</t>
  </si>
  <si>
    <t>AYS-501-2018-051</t>
  </si>
  <si>
    <t>AYS-501-2018-059</t>
  </si>
  <si>
    <t>LISTA DE RAYA DEL 12 AL 17 DE FEBRERO</t>
  </si>
  <si>
    <t>MEJORAMIENTO DE CLÍNICA RURAL.</t>
  </si>
  <si>
    <t>SAL-501-2018-083</t>
  </si>
  <si>
    <t>REHABILITACIÓN DE VARIAS CALLES DE LA CIUDAD (REVESTIMIENTO)</t>
  </si>
  <si>
    <t>URB-501-2018-119</t>
  </si>
  <si>
    <t>ED-501-2018-091</t>
  </si>
  <si>
    <t>LISTA DE RAYA DEL 19 AL 24 DE FEBRERO DEL 2018</t>
  </si>
  <si>
    <t xml:space="preserve">CONSTRUCCIÓN DE DRENAJE PLUVIAL </t>
  </si>
  <si>
    <t>AYS-501-2018-073</t>
  </si>
  <si>
    <t>CONSTRUCCIÓN DE ALCANTARILLA PLUVIAL</t>
  </si>
  <si>
    <t>AYS-501-2018-072</t>
  </si>
  <si>
    <t>AYS-501-2018-069</t>
  </si>
  <si>
    <t>ACZIM  CONSTRUCCIONES S.A. DE R.L.</t>
  </si>
  <si>
    <t>EMULSION DE ROMPIMIENTO SUPERESTABLE 65%</t>
  </si>
  <si>
    <t>FLETE</t>
  </si>
  <si>
    <t>LTR</t>
  </si>
  <si>
    <t>N/A</t>
  </si>
  <si>
    <t>VIAJE</t>
  </si>
  <si>
    <t>GI-501-2018-131</t>
  </si>
  <si>
    <t>GASTOS INDIRECTOS</t>
  </si>
  <si>
    <t>F-2196</t>
  </si>
  <si>
    <t>EDUARDO RANGEL ANAYA</t>
  </si>
  <si>
    <t xml:space="preserve">JUEGO DE ANILLOS </t>
  </si>
  <si>
    <t>JUEGOS METALES BIELA</t>
  </si>
  <si>
    <t>JUEGOS METALES CENTROS</t>
  </si>
  <si>
    <t>KIT DISTRIBUCION</t>
  </si>
  <si>
    <t>JUEGO DE JUNTAS</t>
  </si>
  <si>
    <t>ACEITE MOTOR</t>
  </si>
  <si>
    <t>FILTRO ACEITE</t>
  </si>
  <si>
    <t>BOMBA DE ACEITE</t>
  </si>
  <si>
    <t>JUEGO DE PISTONES</t>
  </si>
  <si>
    <t>RECTIFICAR CIGÜEÑAL</t>
  </si>
  <si>
    <t>RECTIFICAR CILINDROS</t>
  </si>
  <si>
    <t>KIT CLOUCH</t>
  </si>
  <si>
    <t>MANO DE OBRA</t>
  </si>
  <si>
    <t>PIEZA</t>
  </si>
  <si>
    <t>LITRO</t>
  </si>
  <si>
    <t>LISTA DE RAYA DEL 26 DE FEBRERO AL 03 DE MARZO DEL 2018</t>
  </si>
  <si>
    <t>CONSTRUCCIÓN DE BARDA PERIMETRAL EN  ESC. TELESECUNDARIA "20 DE NOVIEMBRE"</t>
  </si>
  <si>
    <t>ED-501-2018-090</t>
  </si>
  <si>
    <t>LUIS CARLOS DOMINGUEZ LARA</t>
  </si>
  <si>
    <t>VARILLA DE 3/8</t>
  </si>
  <si>
    <t>ARMEX DE 10X15</t>
  </si>
  <si>
    <t>ANILLOS 10X15 CMS</t>
  </si>
  <si>
    <t>ALAMBRE RECOCIDO</t>
  </si>
  <si>
    <t>CLAVO DE 2 1/2"</t>
  </si>
  <si>
    <t>KILOGRAMO</t>
  </si>
  <si>
    <t>BLOCKS</t>
  </si>
  <si>
    <t>CEMENTO GRIS</t>
  </si>
  <si>
    <t>BULTO</t>
  </si>
  <si>
    <t>MORTERO</t>
  </si>
  <si>
    <t>COPLES DE 1/2" PARA POLIDUCTO</t>
  </si>
  <si>
    <t>CEMENTO</t>
  </si>
  <si>
    <t>ARACELI DAMIAN DUARTE</t>
  </si>
  <si>
    <t>TONELADA</t>
  </si>
  <si>
    <t>ARENA</t>
  </si>
  <si>
    <t>TUBOS DE CONCRETO</t>
  </si>
  <si>
    <t>BROCALES CON TAPA</t>
  </si>
  <si>
    <t>TABICON DE 10CM</t>
  </si>
  <si>
    <t>BROCAL CON TAPA</t>
  </si>
  <si>
    <t>TABICON DE 9CM</t>
  </si>
  <si>
    <t>TUBO DE CONCRETO DE 12"</t>
  </si>
  <si>
    <t>CEMENTO GRIS TOLTECA</t>
  </si>
  <si>
    <t>TUBO DE PVC SANITARIO 6"</t>
  </si>
  <si>
    <t>COPLE 6" PVC</t>
  </si>
  <si>
    <t xml:space="preserve">PEGAMENTO CPVC 500 ML </t>
  </si>
  <si>
    <t>ARMEX DE 10X15 CMS</t>
  </si>
  <si>
    <t>ALAMBRON</t>
  </si>
  <si>
    <t>VARILLA 3/8</t>
  </si>
  <si>
    <t>LISTA DE RAYA DEL 05 AL 10 DE MARZO DEL 2018</t>
  </si>
  <si>
    <t>AYS-501-2018-056</t>
  </si>
  <si>
    <t>EDSON JAIR ANGELES SOSA</t>
  </si>
  <si>
    <t>RENTA DE RETROEXCAVADORA (6 DIAS), TERMINACION DE DRENAJE SANITARIO, EL AGUACATE, EN CONAFE, OBRA AYS-501-2018-044</t>
  </si>
  <si>
    <t>DIAS</t>
  </si>
  <si>
    <t>EDSON  JAIR ANGELES SOSA</t>
  </si>
  <si>
    <t>RENTA DE RETROEXCAVADORA (4 DIAS), CONSTRUCCION DE BARDA PERIMETRAL EN ESC. TELESECUNDARIA "20 DE NOVIEMBRE", CRESCENCIO MORALES, MACHO DE AGUA, OBRA ED-501-2018-90</t>
  </si>
  <si>
    <t>RENTA DE RETROEXCAVADORA (2 DIAS), CONSTRUCCION DE BARDA PERIMETRAL EN ESC. TELESEC. 16ETV0447, CRESENCIO MORALES, LA BARRANCA 5A. MZA. OBRA ED-501-2018-091</t>
  </si>
  <si>
    <t>RENTA DE RETROEXCAVADORA (5 DIAS), CONSTRUCCION DE DRENAJE SANITARIO, COATEPEC DE MORELOS, 6A. MZA., LOS ZAPOTES, OBRA AYS-501-2018-032</t>
  </si>
  <si>
    <t>F7CD14E2</t>
  </si>
  <si>
    <t>EPIFANIO URBANO BERNARDINO</t>
  </si>
  <si>
    <t>CAMBIO DE ACEITE, LIMPIEZA DE COLADERA CARTER</t>
  </si>
  <si>
    <t>BOMBA DE AGUA</t>
  </si>
  <si>
    <t>C6FBF371</t>
  </si>
  <si>
    <t>SERVICIO DE LLANTA, RIN</t>
  </si>
  <si>
    <t>SERVICIO DE ALINEACION</t>
  </si>
  <si>
    <t>SERVICIO DE BALANCEO</t>
  </si>
  <si>
    <t>SERVICIO DE MONTAJE</t>
  </si>
  <si>
    <t>ECF42A5A</t>
  </si>
  <si>
    <t>SERVICIO DE BATERIA Y TERMINALES</t>
  </si>
  <si>
    <t>SERVICIO DE BOMBA DE AGUA</t>
  </si>
  <si>
    <t xml:space="preserve">CAMBIO DE ACEITE   </t>
  </si>
  <si>
    <t>CARTER Y COLADERA</t>
  </si>
  <si>
    <t>SERVICIO DE BANDA</t>
  </si>
  <si>
    <t>SERVICIO DE MARCHA</t>
  </si>
  <si>
    <t>SERVICIO DE BALATA DELANTERA</t>
  </si>
  <si>
    <t>SERVICIO DE BALATA TRACERA</t>
  </si>
  <si>
    <t>SERVICIO DE TAMBORES</t>
  </si>
  <si>
    <t>SERVICIO</t>
  </si>
  <si>
    <t>C6D468D5</t>
  </si>
  <si>
    <t>SERVICIO DE LLANTAS, RIN 15</t>
  </si>
  <si>
    <t>SERVICIO DE ALINEACION DE LLANTAS</t>
  </si>
  <si>
    <t>SERVICIO BALANCEO</t>
  </si>
  <si>
    <t>A393</t>
  </si>
  <si>
    <t>RODRIGO VAZQUEZ DOMINGUEZ</t>
  </si>
  <si>
    <t>TABLAS DE 12"</t>
  </si>
  <si>
    <t>CONSTRUCCIÓN DE BARDA, EN ESCUELA  1A. ETAPA.</t>
  </si>
  <si>
    <t>ED-501-2018-092</t>
  </si>
  <si>
    <t>A394</t>
  </si>
  <si>
    <t>HOJAS DE TRIPLAY DE 16MM</t>
  </si>
  <si>
    <t>A392</t>
  </si>
  <si>
    <t>POLINES DE 2.50 MTS</t>
  </si>
  <si>
    <t>TUBO PEAD SANITARIO 12" X 6 MTS</t>
  </si>
  <si>
    <t>TRAMO</t>
  </si>
  <si>
    <t>CARRETILLA</t>
  </si>
  <si>
    <t>PALA</t>
  </si>
  <si>
    <t>PICO</t>
  </si>
  <si>
    <t>BLOCK</t>
  </si>
  <si>
    <t>TABICON #9</t>
  </si>
  <si>
    <t>ED-501-2018-116</t>
  </si>
  <si>
    <t>REHABILITACIÓN DE AULAS EN CENTRO DE ESTUDIOS TECNOLÓGICOS INDUSTRIAL Y DE SERVICIOS NO. 28.</t>
  </si>
  <si>
    <t>77788C36</t>
  </si>
  <si>
    <t>CARLOS ALBERTO CORREA ARRONIZ</t>
  </si>
  <si>
    <t>ROLLOS SBS F.V.3.5 ALKO-AT</t>
  </si>
  <si>
    <t>CUBETA PRIMARIO PROTEXA BASE AGUA 19 LTS</t>
  </si>
  <si>
    <t>CUEBTA CEMENTO PLASTICO PROTEXA ASFALTICO 19 LTS</t>
  </si>
  <si>
    <t>LISTA DE RAYA DEL 12 AL 17 DE MARZO DEL 2018</t>
  </si>
  <si>
    <t>LISTA DE RAYA DEL 19 AL 24 DE MARZO DEL 2018</t>
  </si>
  <si>
    <t>CONSTRUCCIÓN DE RED DISTRIBUCIÓN DE AGUA POTABLE.</t>
  </si>
  <si>
    <t>AYS-501-2018-007</t>
  </si>
  <si>
    <t>LISTA DE RAYA DEL 26 AL 31 DE MARZO DEL 2018</t>
  </si>
  <si>
    <t>AYS-501-2018-029</t>
  </si>
  <si>
    <t>MEJORAMIENTO DE CLÍNICA</t>
  </si>
  <si>
    <t>SAL-501-2018-080</t>
  </si>
  <si>
    <t>P.PEP-000952-MAR</t>
  </si>
  <si>
    <t>P.PEP-001023-MAR</t>
  </si>
  <si>
    <t>0000835324</t>
  </si>
  <si>
    <t>0018645459</t>
  </si>
  <si>
    <t>827-122-12201</t>
  </si>
  <si>
    <t>P.PEP-000954-MAR</t>
  </si>
  <si>
    <t>0000835329</t>
  </si>
  <si>
    <t>P.PEP-000539-FEB</t>
  </si>
  <si>
    <t>P.PEP-000879-MAR</t>
  </si>
  <si>
    <t>P.PEP-000890-MAR</t>
  </si>
  <si>
    <t>P.PEP-000955-MAR</t>
  </si>
  <si>
    <t>P.PEP-001024-MAR</t>
  </si>
  <si>
    <t>0018451840</t>
  </si>
  <si>
    <t>0018564671</t>
  </si>
  <si>
    <t>0018616106</t>
  </si>
  <si>
    <t>0000835337</t>
  </si>
  <si>
    <t>0018645469</t>
  </si>
  <si>
    <t>P.PEP-000913-MAR</t>
  </si>
  <si>
    <t>P.PEP-000915-MAR</t>
  </si>
  <si>
    <t>0005262287</t>
  </si>
  <si>
    <t>0003054855</t>
  </si>
  <si>
    <t>827-242-24201</t>
  </si>
  <si>
    <t>P.PEP-000905-MAR</t>
  </si>
  <si>
    <t>0008336573</t>
  </si>
  <si>
    <t>827-326-32602</t>
  </si>
  <si>
    <t>P.PEP-000542-FEB</t>
  </si>
  <si>
    <t>P.PEP-000559-FEB</t>
  </si>
  <si>
    <t>P.PEP-000667-MAR</t>
  </si>
  <si>
    <t>0018451997</t>
  </si>
  <si>
    <t>0018482055</t>
  </si>
  <si>
    <t>0018536733</t>
  </si>
  <si>
    <t>P.PEP-000884-MAR</t>
  </si>
  <si>
    <t>0018564678</t>
  </si>
  <si>
    <t>0018616165</t>
  </si>
  <si>
    <t>0018645483</t>
  </si>
  <si>
    <t>P.PEP-000898-MAR</t>
  </si>
  <si>
    <t>P.PEP-001025-MAR</t>
  </si>
  <si>
    <t>P.PEP-000830-MAR</t>
  </si>
  <si>
    <t>0006063447</t>
  </si>
  <si>
    <t>P.PEP-000831-MAR</t>
  </si>
  <si>
    <t>0006063406</t>
  </si>
  <si>
    <t>P.PEP-000916-MAR</t>
  </si>
  <si>
    <t>0006054598</t>
  </si>
  <si>
    <t>P.PEP-000904-MAR</t>
  </si>
  <si>
    <t>0008336528</t>
  </si>
  <si>
    <t>P.PEP-000882-MAR</t>
  </si>
  <si>
    <t>P.PEP-000891-MAR</t>
  </si>
  <si>
    <t>0018564692</t>
  </si>
  <si>
    <t>0018616242</t>
  </si>
  <si>
    <t>P.PEP-001030-MAR</t>
  </si>
  <si>
    <t>P.PEP-000957-MAR</t>
  </si>
  <si>
    <t>0018645501</t>
  </si>
  <si>
    <t>0000835343</t>
  </si>
  <si>
    <t>P.PEP-000537-FEB</t>
  </si>
  <si>
    <t>P.PEP-000557-FEB</t>
  </si>
  <si>
    <t>P.PEP-000664-MAR</t>
  </si>
  <si>
    <t>0018452036</t>
  </si>
  <si>
    <t>0018482140</t>
  </si>
  <si>
    <t>0018536758</t>
  </si>
  <si>
    <t>0018564700</t>
  </si>
  <si>
    <t>0018616248</t>
  </si>
  <si>
    <t>0018645507</t>
  </si>
  <si>
    <t>P.PEP-000881-MAR</t>
  </si>
  <si>
    <t>P.PEP-000899-MAR</t>
  </si>
  <si>
    <t>P.PEP-001029-MAR</t>
  </si>
  <si>
    <t>P.PEP-000828-MAR</t>
  </si>
  <si>
    <t>0005920861</t>
  </si>
  <si>
    <t>0003054042</t>
  </si>
  <si>
    <t>P.PEP-000919-MAR</t>
  </si>
  <si>
    <t>P.PEP-000554-FEB</t>
  </si>
  <si>
    <t>P.PEP-000663-MAR</t>
  </si>
  <si>
    <t>0018482147</t>
  </si>
  <si>
    <t>0018536761</t>
  </si>
  <si>
    <t>P.PEP-000880-MAR</t>
  </si>
  <si>
    <t>0018564707</t>
  </si>
  <si>
    <t>0018616253</t>
  </si>
  <si>
    <t>0000835352</t>
  </si>
  <si>
    <t>0018645519</t>
  </si>
  <si>
    <t>P.PEP-000892-MAR</t>
  </si>
  <si>
    <t>P.PEP-000960-MAR</t>
  </si>
  <si>
    <t>P.PEP-001028-MAR</t>
  </si>
  <si>
    <t>P.PEP-000833-MAR</t>
  </si>
  <si>
    <t>0006063504</t>
  </si>
  <si>
    <t>827-241-24101</t>
  </si>
  <si>
    <t>P.PEP-000827-MAR</t>
  </si>
  <si>
    <t>0008920841</t>
  </si>
  <si>
    <t>0006063360</t>
  </si>
  <si>
    <t>P.PEP-000832-MAR</t>
  </si>
  <si>
    <t>P.PEP-000923-MAR</t>
  </si>
  <si>
    <t>0003053807</t>
  </si>
  <si>
    <t>0003053519</t>
  </si>
  <si>
    <t>P.PEP-000924-MAR</t>
  </si>
  <si>
    <t>827-248-24801</t>
  </si>
  <si>
    <t>P.PEP-000544-FEB</t>
  </si>
  <si>
    <t>P.PEP-000668-MAR</t>
  </si>
  <si>
    <t>0018482151</t>
  </si>
  <si>
    <t>0018482164</t>
  </si>
  <si>
    <t>P.PEP-000947-MAR</t>
  </si>
  <si>
    <t>P.PEP-000896-MAR</t>
  </si>
  <si>
    <t>P.PEP-000961-MAR</t>
  </si>
  <si>
    <t>P.PEP-001031-MAR</t>
  </si>
  <si>
    <t>0018616262</t>
  </si>
  <si>
    <t>0000835360</t>
  </si>
  <si>
    <t>0018645532</t>
  </si>
  <si>
    <t>P.PEP-000825-MAR</t>
  </si>
  <si>
    <t>0005120443</t>
  </si>
  <si>
    <t>P.PEP-000820-MAR</t>
  </si>
  <si>
    <t>0005119642</t>
  </si>
  <si>
    <t>P.PEP-000826-MAR</t>
  </si>
  <si>
    <t>0005120866</t>
  </si>
  <si>
    <t>827-249-24901</t>
  </si>
  <si>
    <t>P.PEP-000543-FEB</t>
  </si>
  <si>
    <t>P.PEP-000662-MAR</t>
  </si>
  <si>
    <t>0018482158</t>
  </si>
  <si>
    <t>0018536775</t>
  </si>
  <si>
    <t>P.PEP-000887-MAR</t>
  </si>
  <si>
    <t>P.PEP-000897-MAR</t>
  </si>
  <si>
    <t>P.PEP-000971-MAR</t>
  </si>
  <si>
    <t>P.PEP-001027-MAR</t>
  </si>
  <si>
    <t>0018564728</t>
  </si>
  <si>
    <t>0018616272</t>
  </si>
  <si>
    <t>0018645612</t>
  </si>
  <si>
    <t>0000835476</t>
  </si>
  <si>
    <t>P.PEP-000810-MAR</t>
  </si>
  <si>
    <t>0005119357</t>
  </si>
  <si>
    <t>P.PEP-000811-MAR</t>
  </si>
  <si>
    <t>0005119495</t>
  </si>
  <si>
    <t>0005119801</t>
  </si>
  <si>
    <t>P.PEP-000814-MAR</t>
  </si>
  <si>
    <t>P.PEP-000824-MAR</t>
  </si>
  <si>
    <t>0005120325</t>
  </si>
  <si>
    <t>P.PEP-000965-MAR</t>
  </si>
  <si>
    <t>0000835366</t>
  </si>
  <si>
    <t>P.PEP-000553-FEB</t>
  </si>
  <si>
    <t>P.PEP-000661-MAR</t>
  </si>
  <si>
    <t>P.PEP-000877-MAR</t>
  </si>
  <si>
    <t>P.PEP-000895-MAR</t>
  </si>
  <si>
    <t>0018452054</t>
  </si>
  <si>
    <t>0018536779</t>
  </si>
  <si>
    <t>0018564739</t>
  </si>
  <si>
    <t>0018616279</t>
  </si>
  <si>
    <t>0000835390</t>
  </si>
  <si>
    <t>0018645545</t>
  </si>
  <si>
    <t>P.PEP-000967-MAR</t>
  </si>
  <si>
    <t>P.PEP-001032-MAR</t>
  </si>
  <si>
    <t>P.PEP-000660-MAR</t>
  </si>
  <si>
    <t>0018536783</t>
  </si>
  <si>
    <t>0018564746</t>
  </si>
  <si>
    <t>P.PEP-000883-MAR</t>
  </si>
  <si>
    <t>P.PEP-000894-MAR</t>
  </si>
  <si>
    <t>P.PEP-000968-MAR</t>
  </si>
  <si>
    <t>P.PEP-001020-MAR</t>
  </si>
  <si>
    <t>0018616292</t>
  </si>
  <si>
    <t>0018645620</t>
  </si>
  <si>
    <t>0000835401</t>
  </si>
  <si>
    <t>P.PEP-000801-MAR</t>
  </si>
  <si>
    <t>P.PEP-000802-MAR</t>
  </si>
  <si>
    <t>P.PEP-000808-MAR</t>
  </si>
  <si>
    <t>P.PEP-000914-MAR</t>
  </si>
  <si>
    <t>0005118931</t>
  </si>
  <si>
    <t>0005119093</t>
  </si>
  <si>
    <t>0005119208</t>
  </si>
  <si>
    <t>0003055087</t>
  </si>
  <si>
    <t>P.PEP-000910-MAR</t>
  </si>
  <si>
    <t>0005262246</t>
  </si>
  <si>
    <t>827-244-24401</t>
  </si>
  <si>
    <t>P.PEP-000823-MAR</t>
  </si>
  <si>
    <t>P.PEP-000903-MAR</t>
  </si>
  <si>
    <t>0008336543</t>
  </si>
  <si>
    <t>P.PEP-000560-FEB</t>
  </si>
  <si>
    <t>P.PEP-000656-MAR</t>
  </si>
  <si>
    <t>0018536791</t>
  </si>
  <si>
    <t>P.PEP-000885-MAR</t>
  </si>
  <si>
    <t>0018564758</t>
  </si>
  <si>
    <t>0018615295</t>
  </si>
  <si>
    <t>0000835468</t>
  </si>
  <si>
    <t>0018645560</t>
  </si>
  <si>
    <t>P.PEP-000901-MAR</t>
  </si>
  <si>
    <t>P.PEP-000969-MAR</t>
  </si>
  <si>
    <t>P.PEP-001021-MAR</t>
  </si>
  <si>
    <t>P.PEP-000787-MAR</t>
  </si>
  <si>
    <t>P.PEP-000788-MAR</t>
  </si>
  <si>
    <t>P.PEP-000790-MAR</t>
  </si>
  <si>
    <t>0005118153</t>
  </si>
  <si>
    <t>0005118310</t>
  </si>
  <si>
    <t>0005118499</t>
  </si>
  <si>
    <t>P.PEP-000912-MAR</t>
  </si>
  <si>
    <t>0005262203</t>
  </si>
  <si>
    <t>P.PEP-000785-MAR</t>
  </si>
  <si>
    <t>0005118044</t>
  </si>
  <si>
    <t>P.PEP-000925-MAR</t>
  </si>
  <si>
    <t>0003053246</t>
  </si>
  <si>
    <t>P.PEP-000902-MAR</t>
  </si>
  <si>
    <t>0008336560</t>
  </si>
  <si>
    <t>P.PEP-000963-MAR</t>
  </si>
  <si>
    <t>P.PEP-001022-MAR</t>
  </si>
  <si>
    <t>0018645569</t>
  </si>
  <si>
    <t>0000835364</t>
  </si>
  <si>
    <t>P.PEP-000917-MAR</t>
  </si>
  <si>
    <t>P.PEP-000927-MAR</t>
  </si>
  <si>
    <t>0003054374</t>
  </si>
  <si>
    <t>0003055255</t>
  </si>
  <si>
    <t>P.PEP-000911-MAR</t>
  </si>
  <si>
    <t>0005262218</t>
  </si>
  <si>
    <t>P.PEP-000918-MAR</t>
  </si>
  <si>
    <t>0003054173</t>
  </si>
  <si>
    <t>P.PEP-000550-FEB</t>
  </si>
  <si>
    <t>P.PEP-000558-FEB</t>
  </si>
  <si>
    <t>0018452083</t>
  </si>
  <si>
    <t>0018482174</t>
  </si>
  <si>
    <t>0018536796</t>
  </si>
  <si>
    <t>0018564767</t>
  </si>
  <si>
    <t>P.PEP-000659-MAR</t>
  </si>
  <si>
    <t>P.PEP-000886-MAR</t>
  </si>
  <si>
    <t>P.PEP-000552-FEB</t>
  </si>
  <si>
    <t>0008101540</t>
  </si>
  <si>
    <t>827-122-12201, 827-249-24901</t>
  </si>
  <si>
    <t>BROCAL C/TAPA</t>
  </si>
  <si>
    <t>TUBO DE CONCRETO</t>
  </si>
  <si>
    <t>TABICON 9CM</t>
  </si>
  <si>
    <t>RENTA DE RETROEXCAVADORA POR (10 DIAS)</t>
  </si>
  <si>
    <t>DIA</t>
  </si>
  <si>
    <t>RENTA DE RETROEXCAVADORA (7 DIAS)</t>
  </si>
  <si>
    <t>FELIMON MENDOZA BARRIOS</t>
  </si>
  <si>
    <t>LLANTAS 235-75-R15 MICHELIN DEFENDER</t>
  </si>
  <si>
    <t>RECUPERACION TRAB PTA EXTER</t>
  </si>
  <si>
    <t>TELEFONOS DE MEXICO S.A.B. DE C.V.</t>
  </si>
  <si>
    <t>P.PEP-000541-FEB</t>
  </si>
  <si>
    <t>P.PEP-000556-FEB</t>
  </si>
  <si>
    <t>P.PEP-000655-MAR</t>
  </si>
  <si>
    <t>0018451905</t>
  </si>
  <si>
    <t>0018482117</t>
  </si>
  <si>
    <t>0018536740</t>
  </si>
  <si>
    <t>P.PEP-000690-MAR</t>
  </si>
  <si>
    <t>0008452575</t>
  </si>
  <si>
    <t>0008452583</t>
  </si>
  <si>
    <t>P.PEP-000691-MAR</t>
  </si>
  <si>
    <t>P.PEP-000795-MAR</t>
  </si>
  <si>
    <t>0005118639</t>
  </si>
  <si>
    <t>P.PEP-000799-MAR</t>
  </si>
  <si>
    <t>0005118820</t>
  </si>
  <si>
    <t>P.PEP-000694-MAR</t>
  </si>
  <si>
    <t>0008452599</t>
  </si>
  <si>
    <t>P.PEP-000540-FEB</t>
  </si>
  <si>
    <t>P.PEP-000555-FEB</t>
  </si>
  <si>
    <t>P.PEP-000666-MAR</t>
  </si>
  <si>
    <t>0018452014</t>
  </si>
  <si>
    <t>0018482127</t>
  </si>
  <si>
    <t>0018536754</t>
  </si>
  <si>
    <t>P.PEP-000878-MAR</t>
  </si>
  <si>
    <t>P.PEP-000893-MAR</t>
  </si>
  <si>
    <t>P.PEP-001026-MAR</t>
  </si>
  <si>
    <t>0018564686</t>
  </si>
  <si>
    <t>0018616202</t>
  </si>
  <si>
    <t>0018645493</t>
  </si>
  <si>
    <t>P.PEP-000821-MAR</t>
  </si>
  <si>
    <t>0005119960</t>
  </si>
  <si>
    <t>0005920872</t>
  </si>
  <si>
    <t>P.PEP-000829-MAR</t>
  </si>
  <si>
    <t>P.PEP-000822-MAR</t>
  </si>
  <si>
    <t>0005120062</t>
  </si>
  <si>
    <t>P.PEP-000693-MAR</t>
  </si>
  <si>
    <t>0008452593</t>
  </si>
  <si>
    <t>P.PEP-000561-FEB</t>
  </si>
  <si>
    <t>0000000002</t>
  </si>
  <si>
    <t>827-246-24601</t>
  </si>
  <si>
    <t>P.PEP-000692-MAR</t>
  </si>
  <si>
    <t>0008452588</t>
  </si>
  <si>
    <t>0003184961</t>
  </si>
  <si>
    <t>P.PEP-000695-MAR</t>
  </si>
  <si>
    <t>P.PEP-000906-MAR</t>
  </si>
  <si>
    <t>0005262164</t>
  </si>
  <si>
    <t>0005262133</t>
  </si>
  <si>
    <t>P.PEP-000907-MAR</t>
  </si>
  <si>
    <t>P.PEP-000908-MAR</t>
  </si>
  <si>
    <t>0005260295</t>
  </si>
  <si>
    <t>0005262036</t>
  </si>
  <si>
    <t>P.PEP-000909-MAR</t>
  </si>
  <si>
    <t>827-355-35501</t>
  </si>
  <si>
    <t>A207</t>
  </si>
  <si>
    <t>JAVIER GONZALEZ MARTINEZ</t>
  </si>
  <si>
    <t>VIAJES DE ARENA</t>
  </si>
  <si>
    <t>VIAJES DE GREÑA</t>
  </si>
  <si>
    <t>VIAJES</t>
  </si>
  <si>
    <t>A208</t>
  </si>
  <si>
    <t>FLETE LARGO</t>
  </si>
  <si>
    <t>A209</t>
  </si>
  <si>
    <t>VIAJE DE GREÑA</t>
  </si>
  <si>
    <t>A210</t>
  </si>
  <si>
    <t>A211</t>
  </si>
  <si>
    <t>VIAJE DE GRAVA</t>
  </si>
  <si>
    <t>A212</t>
  </si>
  <si>
    <t>VIAJES DE PIEDRA</t>
  </si>
  <si>
    <t>AYS-501-2018-022</t>
  </si>
  <si>
    <t xml:space="preserve">CONSTRUCCIÓN DE LÍNEA DE CONDUCCIÓN DE AGUA POTABLE </t>
  </si>
  <si>
    <t>C8</t>
  </si>
  <si>
    <t>ARNULFO MORELOS SERNA</t>
  </si>
  <si>
    <t>MANGUERA DE 1 1/2"</t>
  </si>
  <si>
    <t>ROLLO</t>
  </si>
  <si>
    <t>AYS-501-2018-021</t>
  </si>
  <si>
    <t>C9</t>
  </si>
  <si>
    <t>MANGUERA DE 2"</t>
  </si>
  <si>
    <t>AYS-501-2018-020</t>
  </si>
  <si>
    <t>C11</t>
  </si>
  <si>
    <t>ROLLO DE MANGUERA DE 2"</t>
  </si>
  <si>
    <t>C16</t>
  </si>
  <si>
    <t>VIAJE DE ARENA (7M3)</t>
  </si>
  <si>
    <t>VIAJE DE GRAVA (7M3)</t>
  </si>
  <si>
    <t>VIAJE DE GREÑA (7M3)</t>
  </si>
  <si>
    <t>HERIBERTO ALVAREZ ALVARADO</t>
  </si>
  <si>
    <t>GRAVA</t>
  </si>
  <si>
    <t xml:space="preserve">BLOCK </t>
  </si>
  <si>
    <t xml:space="preserve">CEMENTO GRIS  </t>
  </si>
  <si>
    <t>LISTA DE RAYA DEL 02 AL 07 DE ABRIL DEL 2018</t>
  </si>
  <si>
    <t>ED-501-2018-094</t>
  </si>
  <si>
    <t>REHABILITACIÓN DE ESC. PRIM.</t>
  </si>
  <si>
    <t>AYS-501-2018-018</t>
  </si>
  <si>
    <t>CONSTRUCCIÓN DE RED DE AGUA POTABLE 2A. ETAPA</t>
  </si>
  <si>
    <t>AYS-501-2018-036</t>
  </si>
  <si>
    <t>LISTA DE RAYA DEL 09 AL 14 DE ABRIL DEL 2018</t>
  </si>
  <si>
    <t>TUBO DE CONCRETO 12"</t>
  </si>
  <si>
    <t>RAUL MARIN INIESTRA</t>
  </si>
  <si>
    <t>M3</t>
  </si>
  <si>
    <t>FLETES LARGOS</t>
  </si>
  <si>
    <t>URB-501-2018-121</t>
  </si>
  <si>
    <t>REHABILITACIÓN DE CAMINOS RURALES</t>
  </si>
  <si>
    <t>A75</t>
  </si>
  <si>
    <t>JESUS CHAVEZ SANDOVAL</t>
  </si>
  <si>
    <t>MES DE RENTA DE MOTOCONFORMADORA</t>
  </si>
  <si>
    <t>A396</t>
  </si>
  <si>
    <t>HOJAS DE CIMBRAPLAY DE 16MM</t>
  </si>
  <si>
    <t>BARROTES</t>
  </si>
  <si>
    <t>A397</t>
  </si>
  <si>
    <t>A398</t>
  </si>
  <si>
    <t>A399</t>
  </si>
  <si>
    <t>ED-501-2018-099</t>
  </si>
  <si>
    <t>CONSTRUCCIÓN DE CISTERNA EN ESCUELA PRIM. "JOSÉ MA. MORELOS"</t>
  </si>
  <si>
    <t>A402</t>
  </si>
  <si>
    <t>TABLAS DE .25 X 2.50 MTS</t>
  </si>
  <si>
    <t>CINTAS DE 3" X 2.5 MTS</t>
  </si>
  <si>
    <t>BARROTES DE 2.50 MTS</t>
  </si>
  <si>
    <t>TARIMAS PARA CIMBRA</t>
  </si>
  <si>
    <t>A403</t>
  </si>
  <si>
    <t>CIMBRAPLAY 16MM</t>
  </si>
  <si>
    <t>A404</t>
  </si>
  <si>
    <t>A405</t>
  </si>
  <si>
    <t>TABICON DEL NO. 9</t>
  </si>
  <si>
    <t>VARILLA DE 3/8 (#3)</t>
  </si>
  <si>
    <t>VARILLA DE 3/8"</t>
  </si>
  <si>
    <t>ARMEX DE 10 X 15</t>
  </si>
  <si>
    <t>ALAMBRE</t>
  </si>
  <si>
    <t>PIEZAS</t>
  </si>
  <si>
    <t>MATERIAL DE BANCO</t>
  </si>
  <si>
    <t>METRO CUBICO</t>
  </si>
  <si>
    <t>FLETES</t>
  </si>
  <si>
    <t>C21</t>
  </si>
  <si>
    <t>RENTA DE MAQUINARIA</t>
  </si>
  <si>
    <t>HORA</t>
  </si>
  <si>
    <t>C22</t>
  </si>
  <si>
    <t>C25</t>
  </si>
  <si>
    <t>C26</t>
  </si>
  <si>
    <t>C27</t>
  </si>
  <si>
    <t>RENTA DE CAMION 7M3</t>
  </si>
  <si>
    <t>C28</t>
  </si>
  <si>
    <t>TABIQUE ROJO</t>
  </si>
  <si>
    <t>MILLAR</t>
  </si>
  <si>
    <t>C29</t>
  </si>
  <si>
    <t>C31</t>
  </si>
  <si>
    <t>FLETE CORTO</t>
  </si>
  <si>
    <t>C32</t>
  </si>
  <si>
    <t>CEMENTO GRIS MARCA TOLTECA</t>
  </si>
  <si>
    <t>C33</t>
  </si>
  <si>
    <t>RENTA DE MAQUINA</t>
  </si>
  <si>
    <t>C34</t>
  </si>
  <si>
    <t>TUBO GALVANIZADO DE 2"</t>
  </si>
  <si>
    <t>COPLE GALVANIZADO 2"</t>
  </si>
  <si>
    <t>C35</t>
  </si>
  <si>
    <t>ACEROS Y CEMENTOS SALINAS S.A. DE C.V.</t>
  </si>
  <si>
    <t>MORTERO TOLTECA 50 KG</t>
  </si>
  <si>
    <t>BLOCK GRIS</t>
  </si>
  <si>
    <t>MORTERO TOLTECA 50 KGS</t>
  </si>
  <si>
    <t>CEMENTO GRIS TOLTECA 50 KG</t>
  </si>
  <si>
    <t>ED-501-2018-098</t>
  </si>
  <si>
    <t>CONSTRUCCIÓN DE BARDA EN J/N "JOSÉ SIXTO VERDUZCO". 2A. ETAPA</t>
  </si>
  <si>
    <t>LISTA DE RAYA DEL 16 AL 21 DE ABRIL DEL 2018</t>
  </si>
  <si>
    <t>SAL-501-2018-081</t>
  </si>
  <si>
    <t>REHABILITACIÓN DE DISPENSARIO MÉDICO</t>
  </si>
  <si>
    <t>LISTA DE RAYA DEL 23 AL 28 DE ABRIL DEL 2018</t>
  </si>
  <si>
    <t>ED-501-2018-095</t>
  </si>
  <si>
    <t>REHABILITACIÓN DE 2 AULAS EN ESC. PRIM. "MORELOS"</t>
  </si>
  <si>
    <t>AYS-501-2018-017</t>
  </si>
  <si>
    <t>CONSTRUCCIÓN DE RED DE AGUA POTABLE</t>
  </si>
  <si>
    <t>ED-501-2018-220</t>
  </si>
  <si>
    <t>TERMINACIÓN DE AULAS EN TELEBACHILLERATO, NICOLÁS ROMERO</t>
  </si>
  <si>
    <t>SICCE</t>
  </si>
  <si>
    <t>VIATICOS DE OBRA "CONSTRUCCION DE CAPILLA"</t>
  </si>
  <si>
    <t>PRUEBAS INDICE</t>
  </si>
  <si>
    <t>COMPRESION TRIAXIAL RAPIDA</t>
  </si>
  <si>
    <t>CONSOLIDACION UNIDIMENSIONAL</t>
  </si>
  <si>
    <t>CORTE, LABRADO Y ENSAYE A LA COMPRESION AXIAL DE LA ROCA</t>
  </si>
  <si>
    <t>INFORME FINAL</t>
  </si>
  <si>
    <t>GREÑA</t>
  </si>
  <si>
    <t xml:space="preserve">CEMENTO GRIS   </t>
  </si>
  <si>
    <t xml:space="preserve">RENTA DE RETROEXCAVADORA (4 DIAS), CONSTRUCCION DE BARDA EN J/N "JOSÉ SIXTO VERDUZCO", 2A. ETAPA, EL AGUACATE </t>
  </si>
  <si>
    <t>190-40-18</t>
  </si>
  <si>
    <t xml:space="preserve">3 VIAJES GREÑA (7M3), CONSTRUCCION DE DRENAJE SANITARIO, EL AGUACATE, LA VIA </t>
  </si>
  <si>
    <t>7 VIAJES DE GREÑA (7M3), CONSTRUCCION DE DRENAJE SANITARIO, EL AGUACATE, EL MOLINO</t>
  </si>
  <si>
    <t>RENTA DE RETROEXCAVADORA (6 DIAS), CONSTRUCCION DE DRENAJE SANITARIO, APUTZIO DE JUAREZ, LINDAVISTA 4A. MZA.</t>
  </si>
  <si>
    <t>TABICON</t>
  </si>
  <si>
    <t>TONALADA</t>
  </si>
  <si>
    <t>MORTERO GRIS</t>
  </si>
  <si>
    <t>CLAVO PARA CHAFLAN</t>
  </si>
  <si>
    <t>KILO</t>
  </si>
  <si>
    <t>ESTRIBOS DE 10X15</t>
  </si>
  <si>
    <t>ALAMBRE RQ</t>
  </si>
  <si>
    <t>CLAVO STD DE 2 1/2"</t>
  </si>
  <si>
    <t>MORTERO TOLTECA 50KG</t>
  </si>
  <si>
    <t>CEMENTO GRIS TOLTECA 50 KGS</t>
  </si>
  <si>
    <t>BULTOS</t>
  </si>
  <si>
    <t>LISTA DE RAYA DEL 30 DE ABRIL AL 05 DE MAYO DEL 2018</t>
  </si>
  <si>
    <t>AYS-501-2018-057</t>
  </si>
  <si>
    <t>CONSTRUCCIÓN DE DRENAJE SANITARIO Y DESCARGAS DOMICILIARIAS</t>
  </si>
  <si>
    <t>AYS-501-2018-191</t>
  </si>
  <si>
    <t>AMPLIACIÓN DE RED DE DRENAJE SANITARIO  EN CALLE  FRANCISCO MONTES DE OCA</t>
  </si>
  <si>
    <t>LISTA DE RAYA DEL 07 AL 12 DE MAYO DEL 2018</t>
  </si>
  <si>
    <t>A415</t>
  </si>
  <si>
    <t>POLINES</t>
  </si>
  <si>
    <t>A418</t>
  </si>
  <si>
    <t>TABLAS DE .30X2.5 MTS</t>
  </si>
  <si>
    <t>CHAFLANES DE 2.50 MTS</t>
  </si>
  <si>
    <t>VARILLA DE 1/2"</t>
  </si>
  <si>
    <t>A406</t>
  </si>
  <si>
    <t>TABLAS DE .25X2.50 MTS</t>
  </si>
  <si>
    <t>A407</t>
  </si>
  <si>
    <t>A413</t>
  </si>
  <si>
    <t xml:space="preserve">POLINES </t>
  </si>
  <si>
    <t>A414</t>
  </si>
  <si>
    <t>CIMBRAPLAY 16 MM</t>
  </si>
  <si>
    <t>TABLAS DE .10X2.50 CM</t>
  </si>
  <si>
    <t>C39</t>
  </si>
  <si>
    <t>C43</t>
  </si>
  <si>
    <t>POLIFLEX DE 3/4"</t>
  </si>
  <si>
    <t>BOTE DE 6"</t>
  </si>
  <si>
    <t>C44</t>
  </si>
  <si>
    <t>CABLE DE NO. 14</t>
  </si>
  <si>
    <t>CABLE NO. 10</t>
  </si>
  <si>
    <t>LAMPARA LED</t>
  </si>
  <si>
    <t>CENTRO DE CARGA DE 2</t>
  </si>
  <si>
    <t>PASTILLA DE 30 AMP</t>
  </si>
  <si>
    <t>CINTA DE AHISLAR NITTO</t>
  </si>
  <si>
    <t>C45</t>
  </si>
  <si>
    <t>C46</t>
  </si>
  <si>
    <t>CLAVO ESTANDARTE 2 1/2</t>
  </si>
  <si>
    <t>CLAVO STD DE 3</t>
  </si>
  <si>
    <t>P.PEP-001088-ABR</t>
  </si>
  <si>
    <t>0018723830</t>
  </si>
  <si>
    <t>0018755082</t>
  </si>
  <si>
    <t>P.PEP-001175-ABR</t>
  </si>
  <si>
    <t>P.PEP-001218-ABR</t>
  </si>
  <si>
    <t>0018802071</t>
  </si>
  <si>
    <t>P.PEP-001441-ABR</t>
  </si>
  <si>
    <t>0005171138</t>
  </si>
  <si>
    <t>P.PEP-001358-ABR</t>
  </si>
  <si>
    <t>0005583217</t>
  </si>
  <si>
    <t>P.PEP-001361-ABR</t>
  </si>
  <si>
    <t>0005583815</t>
  </si>
  <si>
    <t>P.PEP-001363-ABR</t>
  </si>
  <si>
    <t>0005584259</t>
  </si>
  <si>
    <t>0005256871</t>
  </si>
  <si>
    <t>0005256944</t>
  </si>
  <si>
    <t>P.PEP-001452-ABR</t>
  </si>
  <si>
    <t>P.PEP-001453-ABR</t>
  </si>
  <si>
    <t>P.PEP-001341-ABR</t>
  </si>
  <si>
    <t>0005138490</t>
  </si>
  <si>
    <t>P.PEP-001439-ABR</t>
  </si>
  <si>
    <t>0005171091</t>
  </si>
  <si>
    <t>P.PEP-001440-ABR</t>
  </si>
  <si>
    <t>0005171114</t>
  </si>
  <si>
    <t>P.PEP-001451-ABR</t>
  </si>
  <si>
    <t>0005256795</t>
  </si>
  <si>
    <t>827-122-12201, 827-244-24401, 827-242-24201, 827-241-24101, 827-326-32602, 827-249-24901</t>
  </si>
  <si>
    <t>P.PEP-001214-ABR</t>
  </si>
  <si>
    <t>0018802085</t>
  </si>
  <si>
    <t>0018833162</t>
  </si>
  <si>
    <t>P.PEP-001465-ABR</t>
  </si>
  <si>
    <t>P.PEP-001090-ABR</t>
  </si>
  <si>
    <t>P.PEP-001186-ABR</t>
  </si>
  <si>
    <t>0018723884</t>
  </si>
  <si>
    <t>0018755097</t>
  </si>
  <si>
    <t>P.PEP-001215-ABR</t>
  </si>
  <si>
    <t>0018802101</t>
  </si>
  <si>
    <t>0005171036</t>
  </si>
  <si>
    <t>P.PEP-001437-ABR</t>
  </si>
  <si>
    <t>P.PEP-001438-ABR</t>
  </si>
  <si>
    <t>0005171062</t>
  </si>
  <si>
    <t>P.PEP-001339-ABR</t>
  </si>
  <si>
    <t>0005138487</t>
  </si>
  <si>
    <t>P.PEP-001113-ABR</t>
  </si>
  <si>
    <t>0007315390</t>
  </si>
  <si>
    <t>P.PEP-001466-ABR</t>
  </si>
  <si>
    <t>0018833177</t>
  </si>
  <si>
    <t>P.PEP-001114-ABR</t>
  </si>
  <si>
    <t>0007315398</t>
  </si>
  <si>
    <t>P.PEP-001433-ABR</t>
  </si>
  <si>
    <t>P.PEP-001434-ABR</t>
  </si>
  <si>
    <t>0005589728</t>
  </si>
  <si>
    <t>0005590377</t>
  </si>
  <si>
    <t>P.PEP-001450-ABR</t>
  </si>
  <si>
    <t>0005256761</t>
  </si>
  <si>
    <t>P.PEP-001342-ABR</t>
  </si>
  <si>
    <t>0008138504</t>
  </si>
  <si>
    <t>P.PEP-001101-ABR</t>
  </si>
  <si>
    <t>0007315375</t>
  </si>
  <si>
    <t>P.PEP-001449-ABR</t>
  </si>
  <si>
    <t>0005171326</t>
  </si>
  <si>
    <t>827-249-24901, 827-241-24101, 827-244-24401, 827-242-24201, 827-326-32602, 827-122-12201</t>
  </si>
  <si>
    <t>P.PEP-001442-ABR</t>
  </si>
  <si>
    <t>0005171176</t>
  </si>
  <si>
    <t>P.PEP-001100-ABR</t>
  </si>
  <si>
    <t>0007315369</t>
  </si>
  <si>
    <t>827-241-24101, 827-249-24901</t>
  </si>
  <si>
    <t>P.PEP-001068-ABR</t>
  </si>
  <si>
    <t>P.PEP-001179-ABR</t>
  </si>
  <si>
    <t>0018723896</t>
  </si>
  <si>
    <t>0018755113</t>
  </si>
  <si>
    <t>0018802115</t>
  </si>
  <si>
    <t>0018833189</t>
  </si>
  <si>
    <t>P.PEP-001211-ABR</t>
  </si>
  <si>
    <t>P.PEP-001460-ABR</t>
  </si>
  <si>
    <t>P.PEP-001288-ABR</t>
  </si>
  <si>
    <t>0005138410</t>
  </si>
  <si>
    <t>P.PEP-001084-ABR</t>
  </si>
  <si>
    <t>P.PEP-001189-ABR</t>
  </si>
  <si>
    <t>P.PEP-001216-ABR</t>
  </si>
  <si>
    <t>P.PEP-001462-ABR</t>
  </si>
  <si>
    <t>0018723901</t>
  </si>
  <si>
    <t>0018755133</t>
  </si>
  <si>
    <t>0018802124</t>
  </si>
  <si>
    <t>0018833201</t>
  </si>
  <si>
    <t>P.PEP-001098-ABR</t>
  </si>
  <si>
    <t>0007315324</t>
  </si>
  <si>
    <t>P.PEP-001125-ABR</t>
  </si>
  <si>
    <t>0007315409</t>
  </si>
  <si>
    <t>827-122-12201, 827-242-24201, 827-326-32602, 827-241-24101</t>
  </si>
  <si>
    <t>P.PEP-001071-ABR</t>
  </si>
  <si>
    <t>P.PEP-001182-ABR</t>
  </si>
  <si>
    <t>0018723914</t>
  </si>
  <si>
    <t>0018755148</t>
  </si>
  <si>
    <t>P.PEP-001221-ABR</t>
  </si>
  <si>
    <t>P.PEP-001454-ABR</t>
  </si>
  <si>
    <t>0018802140</t>
  </si>
  <si>
    <t>0018833215</t>
  </si>
  <si>
    <t>P.PEP-001287-ABR</t>
  </si>
  <si>
    <t>0005138395</t>
  </si>
  <si>
    <t>P.PEP-001096-ABR</t>
  </si>
  <si>
    <t>0007315342</t>
  </si>
  <si>
    <t>P.PEP-001095-ABR</t>
  </si>
  <si>
    <t>0007315335</t>
  </si>
  <si>
    <t>P.PEP-001115-ABR</t>
  </si>
  <si>
    <t>0007315425</t>
  </si>
  <si>
    <t>827-122-12201, 827-242-24201, 827-249-24901, 827-326-32602, 827-241-24101</t>
  </si>
  <si>
    <t>P.PEP-001322-ABR</t>
  </si>
  <si>
    <t>0005170952</t>
  </si>
  <si>
    <t>827-122-12201, 827-242-24201, 827-241-24101</t>
  </si>
  <si>
    <t>P.PEP-001147-ABR</t>
  </si>
  <si>
    <t>P.PEP-001220-ABR</t>
  </si>
  <si>
    <t>0018755198</t>
  </si>
  <si>
    <t>0018802175</t>
  </si>
  <si>
    <t>P.PEP-001120-ABR</t>
  </si>
  <si>
    <t>0002503817</t>
  </si>
  <si>
    <t>0002503758</t>
  </si>
  <si>
    <t>P.PEP-001121-ABR</t>
  </si>
  <si>
    <t>P.PEP-001123-ABR</t>
  </si>
  <si>
    <t>0007315316</t>
  </si>
  <si>
    <t>P.PEP-001274-ABR</t>
  </si>
  <si>
    <t>0005138359</t>
  </si>
  <si>
    <t>P.PEP-001327-ABR</t>
  </si>
  <si>
    <t>0005138428</t>
  </si>
  <si>
    <t>0005138468</t>
  </si>
  <si>
    <t>P.PEP-001332-ABR</t>
  </si>
  <si>
    <t>827-122-12201, 827-242-24201, 827-249-24901, 827-241-24101, 827-244-24401</t>
  </si>
  <si>
    <t>P.PEP-001328-ABR</t>
  </si>
  <si>
    <t>0005138441</t>
  </si>
  <si>
    <t>0005138456</t>
  </si>
  <si>
    <t>P.PEP-001331-ABR</t>
  </si>
  <si>
    <t>P.PEP-001275-ABR</t>
  </si>
  <si>
    <t>0005138347</t>
  </si>
  <si>
    <t>P.PEP-001074-ABR</t>
  </si>
  <si>
    <t>P.PEP-001148-ABR</t>
  </si>
  <si>
    <t>0018723923</t>
  </si>
  <si>
    <t>0018755187</t>
  </si>
  <si>
    <t>0018802155</t>
  </si>
  <si>
    <t>P.PEP-001217-ABR</t>
  </si>
  <si>
    <t>P.PEP-001323-ABR</t>
  </si>
  <si>
    <t>0005171007</t>
  </si>
  <si>
    <t>P.PEP-001448-ABR</t>
  </si>
  <si>
    <t>0005171299</t>
  </si>
  <si>
    <t>P.PEP-001079-ABR</t>
  </si>
  <si>
    <t>P.PEP-001188-ABR</t>
  </si>
  <si>
    <t>0018723930</t>
  </si>
  <si>
    <t>0018755208</t>
  </si>
  <si>
    <t>P.PEP-001209-ABR</t>
  </si>
  <si>
    <t>0018802202</t>
  </si>
  <si>
    <t>P.PEP-001293-ABR</t>
  </si>
  <si>
    <t>P.PEP-001367-ABR</t>
  </si>
  <si>
    <t>0005138383</t>
  </si>
  <si>
    <t>0005585501</t>
  </si>
  <si>
    <t>P.PEP-001365-ABR</t>
  </si>
  <si>
    <t>0005585024</t>
  </si>
  <si>
    <t>P.PEP-001213-ABR</t>
  </si>
  <si>
    <t>P.PEP-001457-ABR</t>
  </si>
  <si>
    <t>0018802224</t>
  </si>
  <si>
    <t>0018833231</t>
  </si>
  <si>
    <t>P.PEP-001083-ABR</t>
  </si>
  <si>
    <t>P.PEP-001178-ABR</t>
  </si>
  <si>
    <t>0018723937</t>
  </si>
  <si>
    <t>0018755225</t>
  </si>
  <si>
    <t>P.PEP-001066-ABR</t>
  </si>
  <si>
    <t>P.PEP-001177-ABR</t>
  </si>
  <si>
    <t>0018723952</t>
  </si>
  <si>
    <t>0018755249</t>
  </si>
  <si>
    <t>0018802235</t>
  </si>
  <si>
    <t>0018833236</t>
  </si>
  <si>
    <t>P.PEP-001212-ABR</t>
  </si>
  <si>
    <t>P.PEP-001459-ABR</t>
  </si>
  <si>
    <t>P.PEP-001094-ABR</t>
  </si>
  <si>
    <t>0007315361</t>
  </si>
  <si>
    <t>P.PEP-001285-ABR</t>
  </si>
  <si>
    <t>0005138425</t>
  </si>
  <si>
    <t>P.PEP-001353-ABR</t>
  </si>
  <si>
    <t>0005581544</t>
  </si>
  <si>
    <t>P.PEP-001356-ABR</t>
  </si>
  <si>
    <t>0005582615</t>
  </si>
  <si>
    <t>P.PEP-001355-ABR</t>
  </si>
  <si>
    <t>0005582071</t>
  </si>
  <si>
    <t>P.PEP-001097-ABR</t>
  </si>
  <si>
    <t>0007315353</t>
  </si>
  <si>
    <t>827-122-12201, 827-242-24201, 827-244-24401, 827-249-24901, 827-326-32602, 827-241-24101</t>
  </si>
  <si>
    <t>P.PEP-001117-ABR</t>
  </si>
  <si>
    <t>0002503934</t>
  </si>
  <si>
    <t>P.PEP-001122-ABR</t>
  </si>
  <si>
    <t>0002503707</t>
  </si>
  <si>
    <t>P.PEP-001119-ABR</t>
  </si>
  <si>
    <t>0002503871</t>
  </si>
  <si>
    <t>P.PEP-001081-ABR</t>
  </si>
  <si>
    <t>P.PEP-001176-ABR</t>
  </si>
  <si>
    <t>0018723965</t>
  </si>
  <si>
    <t>0001855267</t>
  </si>
  <si>
    <t>P.PEP-001124-ABR</t>
  </si>
  <si>
    <t>0007315309</t>
  </si>
  <si>
    <t>P.PEP-001072-ABR</t>
  </si>
  <si>
    <t>0018723971</t>
  </si>
  <si>
    <t>P.PEP-001324-ABR</t>
  </si>
  <si>
    <t>0005170978</t>
  </si>
  <si>
    <t>827-122-12201, 827-242-24201, 827-244-24401, 827-249-24901, 827-241-24101</t>
  </si>
  <si>
    <t>P.PEP-001373-ABR</t>
  </si>
  <si>
    <t>0005586806</t>
  </si>
  <si>
    <t>0005585991</t>
  </si>
  <si>
    <t>P.PEP-001368-ABR</t>
  </si>
  <si>
    <t>P.PEP-001273-ABR</t>
  </si>
  <si>
    <t>0005138363</t>
  </si>
  <si>
    <t>P.PEP-001070-ABR</t>
  </si>
  <si>
    <t>P.PEP-001181-ABR</t>
  </si>
  <si>
    <t>P.PEP-001223-ABR</t>
  </si>
  <si>
    <t>P.PEP-001455-ABR</t>
  </si>
  <si>
    <t>0018723980</t>
  </si>
  <si>
    <t>0018755286</t>
  </si>
  <si>
    <t>0018802247</t>
  </si>
  <si>
    <t>0018833254</t>
  </si>
  <si>
    <t>P.PEP-001458-ABR</t>
  </si>
  <si>
    <t>0018833263</t>
  </si>
  <si>
    <t>P.PEP-001210-ABR</t>
  </si>
  <si>
    <t>P.PEP-001461-ABR</t>
  </si>
  <si>
    <t>0188022267</t>
  </si>
  <si>
    <t>0018833283</t>
  </si>
  <si>
    <t>P.PEP-001464-ABR</t>
  </si>
  <si>
    <t>0018833294</t>
  </si>
  <si>
    <t>P.PEP-001447-ABR</t>
  </si>
  <si>
    <t>0005171282</t>
  </si>
  <si>
    <t>P.PEP-001376-ABR</t>
  </si>
  <si>
    <t>P.PEP-001431-ABR</t>
  </si>
  <si>
    <t>0005587322</t>
  </si>
  <si>
    <t>0005588229</t>
  </si>
  <si>
    <t>P.PEP-001335-ABR</t>
  </si>
  <si>
    <t>0005138473</t>
  </si>
  <si>
    <t>P.PEP-001432-ABR</t>
  </si>
  <si>
    <t>0005588721</t>
  </si>
  <si>
    <t>P.PEP-001446-ABR</t>
  </si>
  <si>
    <t>0005171248</t>
  </si>
  <si>
    <t>P.PEP-001130-ABR</t>
  </si>
  <si>
    <t>0007315234</t>
  </si>
  <si>
    <t>P.PEP-001184-ABR</t>
  </si>
  <si>
    <t>0018755314</t>
  </si>
  <si>
    <t>P.PEP-001456-ABR</t>
  </si>
  <si>
    <t>0018833323</t>
  </si>
  <si>
    <t>P.PEP-001435-ABR</t>
  </si>
  <si>
    <t>P.PEP-001436-ABR</t>
  </si>
  <si>
    <t>0005591321</t>
  </si>
  <si>
    <t>0005592154</t>
  </si>
  <si>
    <t>P.PEP-001325-ABR</t>
  </si>
  <si>
    <t>0005581220</t>
  </si>
  <si>
    <t>P.PEP-001444-ABR</t>
  </si>
  <si>
    <t>P.PEP-001445-ABR</t>
  </si>
  <si>
    <t>0005171202</t>
  </si>
  <si>
    <t>0005171226</t>
  </si>
  <si>
    <t>P.PEP-001467-ABR</t>
  </si>
  <si>
    <t>0018833342</t>
  </si>
  <si>
    <t>ANILLOS 15X15</t>
  </si>
  <si>
    <t>ANILLO 10X25</t>
  </si>
  <si>
    <t>A213</t>
  </si>
  <si>
    <t>A214</t>
  </si>
  <si>
    <t>VIAJES DE GRAVA</t>
  </si>
  <si>
    <t>A215</t>
  </si>
  <si>
    <t>A216</t>
  </si>
  <si>
    <t>JOSE BENIGNO MORIN CRUZ</t>
  </si>
  <si>
    <t>TONELADAS</t>
  </si>
  <si>
    <t>VARILLA DE 3/8" SAN LUIS</t>
  </si>
  <si>
    <t>CLAVO 2 1/2"</t>
  </si>
  <si>
    <t>CLAVO 4"</t>
  </si>
  <si>
    <t>ANILLO 10X30</t>
  </si>
  <si>
    <t>ANILLO 10X15</t>
  </si>
  <si>
    <t>BOTE PARA LUZ 8</t>
  </si>
  <si>
    <t>VARILLA 1/2" SAN LUIS</t>
  </si>
  <si>
    <t>KILOS</t>
  </si>
  <si>
    <t>C49</t>
  </si>
  <si>
    <t>C50</t>
  </si>
  <si>
    <t>AMPLIACIÓN  DE DRENAJE SANITARIO</t>
  </si>
  <si>
    <t>AYS-501-2018 -193</t>
  </si>
  <si>
    <t>C51</t>
  </si>
  <si>
    <t>TUBO DE 12" NOVAFORT</t>
  </si>
  <si>
    <t>LISTA DE RAYA DEL 14 AL 19 DE MAYO DEL 2018</t>
  </si>
  <si>
    <t>AAA19668</t>
  </si>
  <si>
    <t>CARTUCHO SELLADOR DE POLIURETANO</t>
  </si>
  <si>
    <t>IMPERMEABILIZANTE ACRILICO</t>
  </si>
  <si>
    <t>PIJA 1/4 X 1" GALVANIZADA CABEZA HEXAGONAL PUNTA DE BROCA</t>
  </si>
  <si>
    <t>ROLLO DE MALLA PARA REFUERZO DE 30 CMS X 30 MTS</t>
  </si>
  <si>
    <t>LETRERO DE INFORMACION DE OBRA DE 0.80M DE ALTURA X 1.20M DE L</t>
  </si>
  <si>
    <t>VINIL ADHERIBLE, DE ACUERDO AL DISEÑO COLORES E INFORMACION PROPORCIONADA POR LA DEPENDENCIA</t>
  </si>
  <si>
    <t>GAS LP</t>
  </si>
  <si>
    <t>BOMBA PRETUL DE 3/4"</t>
  </si>
  <si>
    <t>TRAMO DE TUBO PPR DE 3MT DE 1"</t>
  </si>
  <si>
    <t>CODO PPR MACHO DE 1"</t>
  </si>
  <si>
    <t>TUERCA UNION PPR DE 1"</t>
  </si>
  <si>
    <t>ADAPTADOR MACHO PPR DE 1"</t>
  </si>
  <si>
    <t>PICHANCHA DE 1"</t>
  </si>
  <si>
    <t>ADAPTADOR PARA POLIDUCTO GALBANIZADO DE 1"</t>
  </si>
  <si>
    <t>C48</t>
  </si>
  <si>
    <t>C53</t>
  </si>
  <si>
    <t>C54</t>
  </si>
  <si>
    <t>VIAJE DE AREN (7M3)</t>
  </si>
  <si>
    <t>C55</t>
  </si>
  <si>
    <t>CONSTRUCCIÓN DE ALCANTARILLA PLUVIAL.</t>
  </si>
  <si>
    <t>AYS-501-2018 -195</t>
  </si>
  <si>
    <t>C56</t>
  </si>
  <si>
    <t>C58</t>
  </si>
  <si>
    <t>REJILLA PARA ALCANTARILLA</t>
  </si>
  <si>
    <t>C61</t>
  </si>
  <si>
    <t>RENTA DE CAMION DE VOLTEO</t>
  </si>
  <si>
    <t>C62</t>
  </si>
  <si>
    <t>C63</t>
  </si>
  <si>
    <t>MATERIAL DE BANCO TIPO BASE</t>
  </si>
  <si>
    <t>A217</t>
  </si>
  <si>
    <t>ACZIM CONSTRUCCIONES</t>
  </si>
  <si>
    <t>VIAJE DE MATERIAL DE BANCO GREÑA DE 7M3</t>
  </si>
  <si>
    <t>LISTA DE RAYA DEL 21 AL 26 DE MAYO DEL 2018</t>
  </si>
  <si>
    <t>CONSTRUCCIÓN DE RED DE AGUA POTABLE DE 2"</t>
  </si>
  <si>
    <t>AYS-501-2018-028</t>
  </si>
  <si>
    <t>AYS-501-2018-030</t>
  </si>
  <si>
    <t>AYS-501-2018-188</t>
  </si>
  <si>
    <t>CONSTRUCCIÓN DE DRENAJE PLUVIAL</t>
  </si>
  <si>
    <t>URB-501-2018-222</t>
  </si>
  <si>
    <t xml:space="preserve">CONSTRUCCIÓN DE PUENTE VEHICULAR </t>
  </si>
  <si>
    <t>BROCA CON TAPA</t>
  </si>
  <si>
    <t xml:space="preserve"> MATERIAL DE LA CAPA DE BASE PARA PAV. RIGIDO, MUESTREADA EN EL KM KM 88+920-89+020, CUERPO DERECHO, DE LA MODERNIZACION Y AMPLIACION DEL ACCESO ORIENTE DE ZITACUARO "CARRETERA TOLUCA-ZITÁCUARO", TRAMO KM 86+400 AL 88+200</t>
  </si>
  <si>
    <t>DETERMINACION DEL GRADO COMPACTACION EN CAPA DE BASE PARA PAVIMENTO RIGIDO, TRAMO KM 88+294-394, CUERPO DERECHO</t>
  </si>
  <si>
    <t>MUESTREO, TRASLADO Y ENSAYE EN VIGAS PARA DETERMINAR EL MODULO RUPTURA DEL CONCRETO H. DE LAS LOSA DE PAVIMENTO RIGIDO</t>
  </si>
  <si>
    <t>GASTOS DE TRANSPORTE, MUESTREO Y VIATICOS DE LOS DIAS 03, 06, 07, 09,10 Y 13 DE JUNIO DEL 2017</t>
  </si>
  <si>
    <t>MATERIAL DE LA CAPA BASE PARA PAV. RIGIDO, MUESTREADA EN EL KM 88+400-88+940 CUERPO DERECHO DE LA MODERNIZACION Y AMPLIACION ACCESO ORIENTE DE ZITÁCUARO "CARRETERA TOLUCA-ZITÁCUARO", TRAMO KM 86+400 AL 88+200., INCLUYE:PESO VOL. SECO SUELTO; PESO VOL. SECO MAXIMO, HUM. OPTIMA; DESGASTE DE LOS ANGELES, GRANULOMETRIA V.R.S. ESPANSION, LIMITES DE CONSISTENCIA, FORMA DE LA PARTICULA, EQ. DE ARENA</t>
  </si>
  <si>
    <t>DETERMINACION DEL GRADO DE COMPACTACION EN CAPA DE BASE PARA PAVIMENTO RIGIDO, TRAMO KM 88+194-88+244 CUERPO DERECHO</t>
  </si>
  <si>
    <t>GASTOS DE MUESTREO Y VIATICOS DE LOS DIAS 19 Y 25 DE ABRIL DEL 2017</t>
  </si>
  <si>
    <t>MATERIAL PETREO DEL TERRENO NATURAL; INCLUYE:PESO VOL. SECO SUELTO; PESO VOL. SECO MAX. Y HUMEDAD PO; GRANULOMETRIA, V.R.S. EXPANSION, LIMITES DE CONSISTENCIA</t>
  </si>
  <si>
    <t>DETERMINACION DEL GRADO DE ACOMODO Y ESPESORES DE LA CAPA DE FILTRO</t>
  </si>
  <si>
    <t>MUESTREO, TRASLADO Y ENSAYE A LA COMPRESION AXIAL EN CILINDROS DE CONCRETO H. DE LA LOSA DE PAVIMENTO</t>
  </si>
  <si>
    <t>GASTOS DE MUESTREO Y VIATICOS DE LOS DIAS 27 Y 28 DE FEBRERO Y 03 DE MARZO DEL 2017</t>
  </si>
  <si>
    <t>MATERIAL PETREO DEL TERRENO NATURAL; INCLUYE:PESO VOL. SECO SUELTO; PESO VOL. SECO MAX. Y HUMEDAD OP; GRANULOMETRIA, V.R.S. EXPANSION, LIMITES DE CONSISTENCIA DE LA OBRA MODERNIZACION Y AMPLIACION DEL ACCESO ORIENTE DE ZITACUARO "CARRETERA TOLUCA-ZITACUARO", TRAMO KM 86+400 AL 88+200</t>
  </si>
  <si>
    <t>MATERIAL DE LA CAPA BASE PARA PAV. RIGIDO, MUESTREADA EN EL KM 88+840-88+940 CUERPO DERECHO DE LA MODERNIZACION Y AMPLIACION ACCESO ORIENTE DE ZITÁCUARO "CARRETERA TOLUCA-ZITÁCUARO", TRAMO KM 86+400 AL 88+200., INCLUYE:PESO VOL. SECO SUELTO; PESO VOL. SECO SUELTO; PESO VOL. SECO MAXIMO, HUM. OPTIMA; DESGASTE DE LOS ANGELES, GRANULOMETRIA V.R.S. EXPANSION, LIMITES DE CONSISTENCIA, FORMA DE LA PARTICULA, EP. DE ARENA</t>
  </si>
  <si>
    <t>DETERMINACION DEL GRADO DE COMPACTACION DE LA CAPA DE BASE HIDRAULICA</t>
  </si>
  <si>
    <t>GASTOS DE MUESTREO Y VIATICOS DEL DIA 08 DE NOVIEMBRE AL 17 DE DICIEMBRE DEL 2016 AL 30 DE NERO DEL 2017</t>
  </si>
  <si>
    <t>EXCAVACION DE 2 POZO A CIELO ABIERTO Y MUESTREO PARA EL DISEÑO DE LA PAVIMENTACION DE CONCRETO HIDRAULICO EN CALLE LAGO DE PATZCUARO DEL KM 0+000 AL 0+458.24, EN LA LOCALIDAD DE LA MOJONERA</t>
  </si>
  <si>
    <t>MATERIAL PETREO DEL TERRENO NATURAL, INCLUYE: PESO VOLUMETRICO SECO SUELTO, PESO VOLUMETRICO SECO MAXIMO Y HUMEDAD OPTIMA, GRANOLUMETRIA V.R.S. SATURADO Y MODIFICADA AL 90%, EXPANSION, LIMITES DE CONSISTENCIA</t>
  </si>
  <si>
    <t>EXCAVACION DE 2 POZO A CIELO ABIERTO Y MUESTREO PARA EL DISEÑO DE LA PAVIMENTACION DE CONCRETO HIDRAULICO EN CALLE LAGO DE PATZCUARO DEL KM 0+458.24 AL 0+640, EN LA LOCALIDAD DE LA MOJONERA</t>
  </si>
  <si>
    <t>EXCAVACION DE 2 POZOS A CIELO ABIERTO Y MUESTREO DE LOS PETREOS EXISTENTES EN  LA VIALIDAD PARA EL DISEÑO DE LA PAVIMENTACION DE CALLE INTEGRAL GENERAL PUEBLITA SUR ENTRE AVENIDA REVOLUCION Y AVENIDA HIDALGO; INCLUYE TRANSPORTE Y VIATICOS</t>
  </si>
  <si>
    <t>LISTA DE RAYA DEL 28 DE MAYO AL 02 DE JUNIO DEL 2018</t>
  </si>
  <si>
    <t>LISTA DE RAYA DEL 28 DE MAYO AL 2 DE JUNIO DEL 2018</t>
  </si>
  <si>
    <t>LISTA DER AYA DEL 28 DE MAYO AL 02 DE JUNIO DEL 2018</t>
  </si>
  <si>
    <t>P.PEP-001552-MAY</t>
  </si>
  <si>
    <t>P.PEP-001604-MAY</t>
  </si>
  <si>
    <t>0018882205</t>
  </si>
  <si>
    <t>0018914276</t>
  </si>
  <si>
    <t>P.PEP-001713-MAY</t>
  </si>
  <si>
    <t>0018966238</t>
  </si>
  <si>
    <t>P.PEP-001639-MAY</t>
  </si>
  <si>
    <t>0006816027</t>
  </si>
  <si>
    <t>P.PEP-001640-MAY</t>
  </si>
  <si>
    <t>P.PEP-001642-MAY</t>
  </si>
  <si>
    <t>P.PEP-001643-MAY</t>
  </si>
  <si>
    <t>0006816108</t>
  </si>
  <si>
    <t>0006816201</t>
  </si>
  <si>
    <t>0006816285</t>
  </si>
  <si>
    <t>P.PEP-001582-MAY</t>
  </si>
  <si>
    <t>0006803730</t>
  </si>
  <si>
    <t>827-122-12201, 827-244-24401, 827-242-24201, 827-241-24101</t>
  </si>
  <si>
    <t>P.PEP-001538-MAY</t>
  </si>
  <si>
    <t>P.PEP-001598-MAY</t>
  </si>
  <si>
    <t>0018882216</t>
  </si>
  <si>
    <t>0018914283</t>
  </si>
  <si>
    <t>0018966277</t>
  </si>
  <si>
    <t>P.PEP-001712-MAY</t>
  </si>
  <si>
    <t>P.PEP-001767-MAY</t>
  </si>
  <si>
    <t>0005859658</t>
  </si>
  <si>
    <t>P.PEP-001836-MAY</t>
  </si>
  <si>
    <t>0018998653</t>
  </si>
  <si>
    <t>P.PEP-001542-MAY</t>
  </si>
  <si>
    <t>P.PEP-001591-MAY</t>
  </si>
  <si>
    <t>P.PEP-001700-MAY</t>
  </si>
  <si>
    <t>P.PEP-001829-MAY</t>
  </si>
  <si>
    <t>0018882223</t>
  </si>
  <si>
    <t>0018914292</t>
  </si>
  <si>
    <t>0018966288</t>
  </si>
  <si>
    <t>0018998661</t>
  </si>
  <si>
    <t>P.PEP-001568-MAY</t>
  </si>
  <si>
    <t>0005271000</t>
  </si>
  <si>
    <t>P.PEP-001584-MAY</t>
  </si>
  <si>
    <t>0006803819</t>
  </si>
  <si>
    <t>P.PEP-001654-MAY</t>
  </si>
  <si>
    <t>0007995258</t>
  </si>
  <si>
    <t>P.PEP-001805-MAY</t>
  </si>
  <si>
    <t>0018998667</t>
  </si>
  <si>
    <t>P.PEP-001590-MAY</t>
  </si>
  <si>
    <t>P.PEP-001701-MAY</t>
  </si>
  <si>
    <t>0018914300</t>
  </si>
  <si>
    <t>0018966300</t>
  </si>
  <si>
    <t>P.PEP-001752-MAY</t>
  </si>
  <si>
    <t>0005851949</t>
  </si>
  <si>
    <t>P.PEP-001536-MAY</t>
  </si>
  <si>
    <t>P.PEP-001592-MAY</t>
  </si>
  <si>
    <t>P.PEP-001711-MAY</t>
  </si>
  <si>
    <t>0018882244</t>
  </si>
  <si>
    <t>0018914308</t>
  </si>
  <si>
    <t>0018966344</t>
  </si>
  <si>
    <t>P.PEP-001564-MAY</t>
  </si>
  <si>
    <t>0005270958</t>
  </si>
  <si>
    <t>P.PEP-001636-MAY</t>
  </si>
  <si>
    <t>0007995170</t>
  </si>
  <si>
    <t>P.PEP-001567-MAY</t>
  </si>
  <si>
    <t>0005270979</t>
  </si>
  <si>
    <t>P.PEP-001586-MAY</t>
  </si>
  <si>
    <t>0006804030</t>
  </si>
  <si>
    <t>P.PEP-001583-MAY</t>
  </si>
  <si>
    <t>0006803609</t>
  </si>
  <si>
    <t>827-242-24201, 827-122-12201, 827-241-24101</t>
  </si>
  <si>
    <t>P.PEP-001569-MAY</t>
  </si>
  <si>
    <t>0005271009</t>
  </si>
  <si>
    <t>P.PEP-001753-MAY</t>
  </si>
  <si>
    <t>0005851963</t>
  </si>
  <si>
    <t>P.PEP-001570-MAY</t>
  </si>
  <si>
    <t>0005271021</t>
  </si>
  <si>
    <t>P.PEP-001754-MAY</t>
  </si>
  <si>
    <t>0005851993</t>
  </si>
  <si>
    <t>P.PEP-001531-MAY</t>
  </si>
  <si>
    <t>P.PEP-001603-MAY</t>
  </si>
  <si>
    <t>0018882253</t>
  </si>
  <si>
    <t>0018914333</t>
  </si>
  <si>
    <t>P.PEP-001709-MAY</t>
  </si>
  <si>
    <t>0018966351</t>
  </si>
  <si>
    <t>P.PEP-001766-MAY</t>
  </si>
  <si>
    <t>0005859342</t>
  </si>
  <si>
    <t>P.PEP-001841-MAY</t>
  </si>
  <si>
    <t>P.PEP-001842-MAY</t>
  </si>
  <si>
    <t>0004878669</t>
  </si>
  <si>
    <t>0004878910</t>
  </si>
  <si>
    <t>P.PEP-001760-MAY</t>
  </si>
  <si>
    <t>0005851813</t>
  </si>
  <si>
    <t>P.PEP-001855-MAY</t>
  </si>
  <si>
    <t>0009081729</t>
  </si>
  <si>
    <t>827-122-12201, 827-241-24101, 827-326-32602, 827-242-24201</t>
  </si>
  <si>
    <t>P.PEP-001761-MAY</t>
  </si>
  <si>
    <t>P.PEP-001764-MAY</t>
  </si>
  <si>
    <t>0005851793</t>
  </si>
  <si>
    <t>0005851764</t>
  </si>
  <si>
    <t>P.PEP-001565-MAY</t>
  </si>
  <si>
    <t>0005270966</t>
  </si>
  <si>
    <t>P.PEP-001655-MAY</t>
  </si>
  <si>
    <t>0007995326</t>
  </si>
  <si>
    <t>P.PEP-001550-MAY</t>
  </si>
  <si>
    <t>P.PEP-001594-MAY</t>
  </si>
  <si>
    <t>P.PEP-001694-MAY</t>
  </si>
  <si>
    <t>P.PEP-001825-MAY</t>
  </si>
  <si>
    <t>0018882261</t>
  </si>
  <si>
    <t>0018914342</t>
  </si>
  <si>
    <t>0018966374</t>
  </si>
  <si>
    <t>0018998676</t>
  </si>
  <si>
    <t>P.PEP-001546-MAY</t>
  </si>
  <si>
    <t>P.PEP-001595-MAY</t>
  </si>
  <si>
    <t>0018882278</t>
  </si>
  <si>
    <t>0018914355</t>
  </si>
  <si>
    <t>P.PEP-001706-MAY</t>
  </si>
  <si>
    <t>0018966404</t>
  </si>
  <si>
    <t>0018998681</t>
  </si>
  <si>
    <t>P.PEP-001830-MAY</t>
  </si>
  <si>
    <t>P.PEP-001657-MAY</t>
  </si>
  <si>
    <t>0007995368</t>
  </si>
  <si>
    <t>P.PEP-001749-MAY</t>
  </si>
  <si>
    <t>P.PEP-001750-MAY</t>
  </si>
  <si>
    <t>0005851876</t>
  </si>
  <si>
    <t>0005851898</t>
  </si>
  <si>
    <t>P.PEP-001844-MAY</t>
  </si>
  <si>
    <t>P.PEP-001846-MAY</t>
  </si>
  <si>
    <t>0004879092</t>
  </si>
  <si>
    <t>0004879407</t>
  </si>
  <si>
    <t>P.PEP-001751-MAY</t>
  </si>
  <si>
    <t>0005851925</t>
  </si>
  <si>
    <t>P.PEP-001534-MAY</t>
  </si>
  <si>
    <t>P.PEP-001601-MAY</t>
  </si>
  <si>
    <t>0018882287</t>
  </si>
  <si>
    <t>0018914364</t>
  </si>
  <si>
    <t>0018966419</t>
  </si>
  <si>
    <t>0018998690</t>
  </si>
  <si>
    <t>P.PEP-001708-MAY</t>
  </si>
  <si>
    <t>P.PEP-001807-MAY</t>
  </si>
  <si>
    <t>P.PEP-001610-MAY</t>
  </si>
  <si>
    <t>0007959961</t>
  </si>
  <si>
    <t>P.PEP-001611-MAY</t>
  </si>
  <si>
    <t>P.PEP-001616-MAY</t>
  </si>
  <si>
    <t>P.PEP-001637-MAY</t>
  </si>
  <si>
    <t>P.PEP-001638-MAY</t>
  </si>
  <si>
    <t>0006816393</t>
  </si>
  <si>
    <t>0006816611</t>
  </si>
  <si>
    <t>0007959873</t>
  </si>
  <si>
    <t>0007959890</t>
  </si>
  <si>
    <t>P.PEP-001769-MAY</t>
  </si>
  <si>
    <t>0000945500</t>
  </si>
  <si>
    <t>P.PEP-001765-MAY</t>
  </si>
  <si>
    <t>0005851727</t>
  </si>
  <si>
    <t>P.PEP-001549-MAY</t>
  </si>
  <si>
    <t>P.PEP-001596-MAY</t>
  </si>
  <si>
    <t>0018882296</t>
  </si>
  <si>
    <t>0018914374</t>
  </si>
  <si>
    <t>0018966451</t>
  </si>
  <si>
    <t>0018998695</t>
  </si>
  <si>
    <t>P.PEP-001705-MAY</t>
  </si>
  <si>
    <t>P.PEP-001828-MAY</t>
  </si>
  <si>
    <t>P.PEP-001770-MAY</t>
  </si>
  <si>
    <t>0000945577</t>
  </si>
  <si>
    <t>P.PEP-001771-MAY</t>
  </si>
  <si>
    <t>P.PEP-001772-MAY</t>
  </si>
  <si>
    <t>P.PEP-001773-MAY</t>
  </si>
  <si>
    <t>0000945670</t>
  </si>
  <si>
    <t>0000945769</t>
  </si>
  <si>
    <t>0000945869</t>
  </si>
  <si>
    <t>P.PEP-001541-MAY</t>
  </si>
  <si>
    <t>P.PEP-001597-MAY</t>
  </si>
  <si>
    <t>0018882301</t>
  </si>
  <si>
    <t>0018914384</t>
  </si>
  <si>
    <t>P.PEP-001707-MAY</t>
  </si>
  <si>
    <t>P.PEP-001831-MAY</t>
  </si>
  <si>
    <t>0018966461</t>
  </si>
  <si>
    <t>0018998702</t>
  </si>
  <si>
    <t>P.PEP-001658-MAY</t>
  </si>
  <si>
    <t>0007995421</t>
  </si>
  <si>
    <t>P.PEP-001888-MAY</t>
  </si>
  <si>
    <t>0009081996</t>
  </si>
  <si>
    <t>P.PEP-001580-MAY</t>
  </si>
  <si>
    <t>0006803471</t>
  </si>
  <si>
    <t>P.PEP-001581-MAY</t>
  </si>
  <si>
    <t>0006803518</t>
  </si>
  <si>
    <t>0006803899</t>
  </si>
  <si>
    <t>0007969101</t>
  </si>
  <si>
    <t>P.PEP-001585-MAY</t>
  </si>
  <si>
    <t>P.PEP-001608-MAY</t>
  </si>
  <si>
    <t>P.PEP-001579-MAY</t>
  </si>
  <si>
    <t>P.PEP-001641-MAY</t>
  </si>
  <si>
    <t>0006803368</t>
  </si>
  <si>
    <t>0006802159</t>
  </si>
  <si>
    <t>P.PEP-001627-MAY</t>
  </si>
  <si>
    <t>0007959992</t>
  </si>
  <si>
    <t>P.PEP-001571-MAY</t>
  </si>
  <si>
    <t>0005271031</t>
  </si>
  <si>
    <t>827-122-12201, 827-241-24101, 827-242-24201, 827-326-32602, 827-249-24901, 827-244-24401</t>
  </si>
  <si>
    <t>P.PEP-001839-MAY</t>
  </si>
  <si>
    <t>0004878409</t>
  </si>
  <si>
    <t>P.PEP-001605-MAY</t>
  </si>
  <si>
    <t>P.PEP-001698-MAY</t>
  </si>
  <si>
    <t>P.PEP-001827-MAY</t>
  </si>
  <si>
    <t>0018914392</t>
  </si>
  <si>
    <t>0001896649</t>
  </si>
  <si>
    <t>0018998710</t>
  </si>
  <si>
    <t>P.PEP-001790-MAY</t>
  </si>
  <si>
    <t>0007046420</t>
  </si>
  <si>
    <t>827-249-24901, 827-122-12201</t>
  </si>
  <si>
    <t>P.PEP-001533-MAY</t>
  </si>
  <si>
    <t>P.PEP-001593-MAY</t>
  </si>
  <si>
    <t>0018882304</t>
  </si>
  <si>
    <t>0018914404</t>
  </si>
  <si>
    <t>P.PEP-001561-MAY</t>
  </si>
  <si>
    <t>0005270942</t>
  </si>
  <si>
    <t>P.PEP-001560-MAY</t>
  </si>
  <si>
    <t>0005270936</t>
  </si>
  <si>
    <t>0007969209</t>
  </si>
  <si>
    <t>P.PEP-001628-MAY</t>
  </si>
  <si>
    <t>P.PEP-001615-MAY</t>
  </si>
  <si>
    <t>827-122-12201, 827-241-24101, 827-326-32602, 827-242-24201, 827-244-24401</t>
  </si>
  <si>
    <t>0007959911</t>
  </si>
  <si>
    <t>P.PEP-001630-MAY</t>
  </si>
  <si>
    <t>0007969314</t>
  </si>
  <si>
    <t>P.PEP-001768-MAY</t>
  </si>
  <si>
    <t>0005859671</t>
  </si>
  <si>
    <t>P.PEP-001848-MAY</t>
  </si>
  <si>
    <t>0004879821</t>
  </si>
  <si>
    <t>P.PEP-001884-MAY</t>
  </si>
  <si>
    <t>0009081927</t>
  </si>
  <si>
    <t>P.PEP-001886-MAY</t>
  </si>
  <si>
    <t>0009081970</t>
  </si>
  <si>
    <t>P.PEP-001563-MAY</t>
  </si>
  <si>
    <t>0005270952</t>
  </si>
  <si>
    <t>P.PEP-001644-MAY</t>
  </si>
  <si>
    <t>0007987136</t>
  </si>
  <si>
    <t>827-332-33202</t>
  </si>
  <si>
    <t>P.PEP-001645-MAY</t>
  </si>
  <si>
    <t>0007987161</t>
  </si>
  <si>
    <t>P.PEP-001646-MAY</t>
  </si>
  <si>
    <t>0007987180</t>
  </si>
  <si>
    <t>P.PEP-001647-MAY</t>
  </si>
  <si>
    <t>0007987233</t>
  </si>
  <si>
    <t>P.PEP-001651-MAY</t>
  </si>
  <si>
    <t>0007987308</t>
  </si>
  <si>
    <t>0007987397</t>
  </si>
  <si>
    <t>P.PEP-001649-MAY</t>
  </si>
  <si>
    <t>P.PEP-001648-MAY</t>
  </si>
  <si>
    <t>0007987498</t>
  </si>
  <si>
    <t>P.PEP-001804-MAY</t>
  </si>
  <si>
    <t>0018998713</t>
  </si>
  <si>
    <t>P.PEP-001535-MAY</t>
  </si>
  <si>
    <t>0018882312</t>
  </si>
  <si>
    <t>P.PEP-001695-MAY</t>
  </si>
  <si>
    <t>P.PEP-001806-MAY</t>
  </si>
  <si>
    <t>0018966502</t>
  </si>
  <si>
    <t>0018998731</t>
  </si>
  <si>
    <t>P.PEP-001758-MAY</t>
  </si>
  <si>
    <t>0005859633</t>
  </si>
  <si>
    <t>P.PEP-001756-MAY</t>
  </si>
  <si>
    <t>0005859604</t>
  </si>
  <si>
    <t>P.PEP-001757-MAY</t>
  </si>
  <si>
    <t>0005859620</t>
  </si>
  <si>
    <t>P.PEP-001696-MAY</t>
  </si>
  <si>
    <t>P.PEP-001820-MAY</t>
  </si>
  <si>
    <t>0000921280</t>
  </si>
  <si>
    <t>0018998761</t>
  </si>
  <si>
    <t>P.PEP-001759-MAY</t>
  </si>
  <si>
    <t>0005859676</t>
  </si>
  <si>
    <t>P.PEP-001865-MAY</t>
  </si>
  <si>
    <t>0009081866</t>
  </si>
  <si>
    <t>P.PEP-001863-MAY</t>
  </si>
  <si>
    <t>0009081792</t>
  </si>
  <si>
    <t>P.PEP-001850-MAY</t>
  </si>
  <si>
    <t>0004880093</t>
  </si>
  <si>
    <t>P.PEP-001864-MAY</t>
  </si>
  <si>
    <t>0009081815</t>
  </si>
  <si>
    <t>0009081893</t>
  </si>
  <si>
    <t>0009081945</t>
  </si>
  <si>
    <t>P.PEP-001866-MAY</t>
  </si>
  <si>
    <t>P.PEP-001885-MAY</t>
  </si>
  <si>
    <t>P.PEP-001887-MAY</t>
  </si>
  <si>
    <t>0009082023</t>
  </si>
  <si>
    <t>0009081778</t>
  </si>
  <si>
    <t>P.PEP-001862-MAY</t>
  </si>
  <si>
    <t>827-241-24101, 827-242-24201, 827-249-24901, 827-326-32602</t>
  </si>
  <si>
    <t>P.PEP-001539-MAY</t>
  </si>
  <si>
    <t>P.PEP-001599-MAY</t>
  </si>
  <si>
    <t>0018882323</t>
  </si>
  <si>
    <t>0018914409</t>
  </si>
  <si>
    <t>0018966521</t>
  </si>
  <si>
    <t>P.PEP-001710-MAY</t>
  </si>
  <si>
    <t>P.PEP-001633-MAY</t>
  </si>
  <si>
    <t>0007969435</t>
  </si>
  <si>
    <t>P.PEP-001629-MAY</t>
  </si>
  <si>
    <t>0007969246</t>
  </si>
  <si>
    <t>P.PEP-001634-MAY</t>
  </si>
  <si>
    <t>0007969457</t>
  </si>
  <si>
    <t>P.PEP-001626-MAY</t>
  </si>
  <si>
    <t>0007959932</t>
  </si>
  <si>
    <t>P.PEP-001632-MAY</t>
  </si>
  <si>
    <t>0007969396</t>
  </si>
  <si>
    <t>P.PEP-001631-MAY</t>
  </si>
  <si>
    <t>0007969366</t>
  </si>
  <si>
    <t>P.PEP-001755-MAY</t>
  </si>
  <si>
    <t>0005859591</t>
  </si>
  <si>
    <t>P.PEP-001823-MAY</t>
  </si>
  <si>
    <t>0018998767</t>
  </si>
  <si>
    <t>LISTA DE RAYA DEL 04 AL 09 DE JUNIO DEL 2018</t>
  </si>
  <si>
    <t>TUBO DE CONCRETO 15"</t>
  </si>
  <si>
    <t>MORTEROS</t>
  </si>
  <si>
    <t>MATERIAL DE LA CAPA BASE PARA PAVA RIGIDO, MUESTREADA EN EL KM 87+500-87+150 CUERPO IZQUIERDO DE LA OBRA MODERNIZACION Y AMPLIACION DEL ACCESO ORIENTE DE ZITACUARO "CARRETERA TOLUCA-ZITACUARO", TRAMO KM 86+130.43 AL 87+700</t>
  </si>
  <si>
    <t>CALIDAD DE LA CAPA DE SUBRASANTE, INCLUYE: PESO VOL.SECO SUELTO; GRANULOMETRIA, LIMITES DE CONSISTENCIA, DESGASTE, DENSIDAD Y ABSORCION. MUESTREADA DEL KM 87+650-87+500</t>
  </si>
  <si>
    <t>DETERMINACION DEL GRADO DE COMPACTACION EN CAPA DE SUBRASANTE DEL TRAMO 87+650 AL 87+050 CUERPO IZQUIERDO</t>
  </si>
  <si>
    <t>GASTOS DE MUESTREO Y VIATICOS DE LOS DIAS 08, 09 Y 20 DE DICIEMBRE DEL 2017 Y 02Y 04 DE ENERO DEL 2018</t>
  </si>
  <si>
    <t>CALIDAD DE ARENA DEL BANCO ROCADURA DE TOLUCA, INCLUYE; PESO VOL. SECO SUELTO; PESO VOL. SECO COMPACTO, DESGASTE DE LOS ANGELES, GRANULOMETRIA, EQ. DE ARENA, ABSORCION Y DENSIDAD DE LA OBRA "MODERNIZACION Y AMPLIACION DE ACCESO ORIENTE DE ZITACUARO" CARRETERA TOLUCA-ZITACUARO", TRAMO KM 86+130.43 AL 87+700</t>
  </si>
  <si>
    <t>CALIDAD DE GRAVA DEL BANCO ROCADURA DE TOLUCA, INCLUYE; PESO VOL. SECO SUELTO, PESO VOL. SECO COMPACTO, DESGASTE DE LOS ANGELES, GRANULOMETRIA, ABSORCION Y DENSIDAD</t>
  </si>
  <si>
    <t>DETERMINACION DEL GRADO DE COMPACTACION EN CAPA BASE HIDRAULICA DEL TRAMO 86+950 AL 87+350 Y DEL 87+740 AL 87+810 CUERPO IZQUIERDO</t>
  </si>
  <si>
    <t>DETERMINACION DEL GRADO DE ACOMODO Y ESPESORES DE LA CAPA DE FILTRO DEL TRAMO 86+720 AL 86+570 EN PRIMER Y SEGUNDA CAPA CUERPO IZQUIERDO</t>
  </si>
  <si>
    <t>GASTOS DE MUESTREO Y VIATICOS DE LOS DIAS 06, 15, 16 Y 17 DE ENERO DEL 2018</t>
  </si>
  <si>
    <t>CALIDAD DE LA CAPA DE SUBRASANTE, INCLUYE: PESO VOL.SECO SUELTO; GRANULOMETRIA, LIMITES DE CONSISTENCIA, DESGASTE, DENSIDAD Y ABSORCION. MUESTREADAS KM 86+540 AL 86+240 DE LA OBRA "MODERNIZACIO  Y AMPLIACION DEL ACCESO ORIENTE DE ZITACUARO "CARRETERA TOLUCA-ZITACUARO" TRAMO KM 86+130.43 AL 87+700"</t>
  </si>
  <si>
    <t>DETERMINACION DEL GRADO DE COMPACTACION EN CAPA DE SUBRASANTE, TRAMO KM 86+540 AL 86+240</t>
  </si>
  <si>
    <t>CALIDAD DE EMULSION ASFALTICA MUESTREADAS KM 87+080-86+950, CUERPO IZQUIERDO DE LA PLANTA EMULSIONES ECOLOGICAS DEL VALLE DE TOLUCA</t>
  </si>
  <si>
    <t>DETERMINACION DEL GRADO DE ACOMODO Y ESPESOR DELA CAPA DE FILTRO DE PRIMER CAPA DE SUBRASANTE 86+610-86+860 CUERPO IZQUIERDO Y SEGUNDA CAPA DE SUBRASANTE 86+610-86+860 CUERPO IZQUIERDO</t>
  </si>
  <si>
    <t>MUESTREO, TRASLADO Y ENSAYE EN VIGAS PARA DETERMINAR EL MODULO RUPTURA DEL CONCRETO H. DE LAS LOSA DE PAVIMENTO RIGIDO DE COLADO DE LOSA DE VIALIDAD CUERPO IZQUIERDO FRANJA IZQUIERDA KM 86+940. COLADO DE LOSA DE VIALIDAD CUERPO DERECHO FRANJA IZQUIERDA KM 87+000 Y COLADO DE LOSA DE VIALIDAD CUERPO IZQUIERDO CARRIL CENTRAL KM 86+840</t>
  </si>
  <si>
    <t>MUESTREO, TRASLADO Y ENSAYE EN VIGAS PARA DETERMINAR EL MODULO RUPTURA DEL CONCRETO H. DE LAS LOSA DE PAVIMENTO RIGIDO DE COLADO DE LOSA DE VIALIDAD CUERPO DERECHO CARRIL CENTRAL KM 87+020. COLADO DE LOSA DE VIALIDAD CUERPO DERECHO FRANJA DERECHA KM 87+060 Y COLADO DE LOSA DE VIALIDAD CUERPO IZQUIERDO CARRIL IZQUIERDO KM 87+100</t>
  </si>
  <si>
    <t>MUESTREO, TRASLADO Y ENSAYE EN VIGAS PARA DETERMINAR EL MODULO RUPTURA DEL CONCRETO H. DE LAS LOSA DE PAVIMENTO RIGIDO DE COLADO DE LOSA DE VIALIDAD CUERPO IZQUIERDO CARRIL IZQUIERDO KM 87+180. COLADO DE LOSA DE VIALIDAD CUERPO IZQUIERDO CARRIL CENTRAL KM 87+120 Y COLADO DE LOSA DE VIALIDAD CUERPO IZQUIERDO CARRIL IZQUIERDO KM 86+220</t>
  </si>
  <si>
    <t>MUESTREO, TRASLADO Y ENSAYE EN VIGAS PARA DETERMINAR EL MODULO DE RUPTURA DEL CONCRETOH. DE LA LOSA DE PAVIMENTO RIGIDO DE COLADO DE LOSA DE VIALIDAD CUERPO IZQUIERDO CARRIL IZQUIERDO KM 86+08 Y COLADO DE LOSA DE VIALIDAD CUERPO IZQUIERDO CARRIL CENTRAL KM 87+240</t>
  </si>
  <si>
    <t>GASTOS DE TRANSPORTE, MUESTREO Y VIATICOS DE LOS DIAS 16, 19, 22, 23, 24, 26, 27, 28, 29, 30, 31 DE ENERO Y 01 DE FEBRERO DEL 2018</t>
  </si>
  <si>
    <t>CALIDAD DE ARENA DEL BANCO ROCADURA DE TOLUCA, INCLUYE; PESO VOL. SECO SUELTO; PESO VOL. SECO COMPACTO, DESGASTE DE LOS ANGELES, GRANULOMETRIA, EQ. DE ARENA, ABSORCION Y DENSIDAD DE LA OBRA "MODERNIZACION Y AMPLIACION DE ACCESO ORIENTE DE ZITACUARO" CARRETERA TOLUCA-ZITACUARO, TRAMO KM 86+130.43 AL 87+700</t>
  </si>
  <si>
    <t>DETERMINACION DEL GRADO DE COMPACTACION EN CAPA DE BASE HIDRAULICA DEL TRAMO 87+420 AL 87+320, CUERPO IZQUIERDO</t>
  </si>
  <si>
    <t>MUESTREO, TRASLADO Y ENSAYE EN VIGAS PARA DETERMINAR EL MODULO DE RUPTURA DEL CONCRETO H. DE LA LOSA DE PAVIMENTO RIGIDO DE LOSA DE VIALIDAD CUERPO IZQUIERDO CARRIL IZQUIERDO KM 87+640; LOSA DE VIALIDAD CUERPO IZQUIERDO CARRIL DERECHO KM 87+660 Y LOSA DE VIALIDAD CUERPO IZQUIERDO CARRIL DERECHO KM 87+220</t>
  </si>
  <si>
    <t>MUESTREO, TRASLADO Y ENSAYE EN VIGAS PARA DETERMINAR EL MODULO DE RUPTURA DEL CONCRETO H. DE LA LOSA DE PAVIMENTO RIGIDO DE LOSA DE VIALIDAD CUERPO IZQUIERDO CARRIL IZQUIERDO KM 87+400 Y LOSA DE VIALIDAD CUERPO IZQUIERDO CARRIL CENTRAL KM 87+320</t>
  </si>
  <si>
    <t>GASTOS DE MUESTREO Y VIATICOS DE LOS DIAS 06, 07, 08, 10 Y 14 DE FEBRERO DEL 2018</t>
  </si>
  <si>
    <t>MATERIAL DE LA CAPA DE LA BASE PARA PAV. RIGIDO, MUESTREADA EN EL KM 86+520-86+88 CUERPO DERECHO DE LA OBRA "MODERNIZACION Y AMPLIACION DEL ACCESO ORIENTE DE ZITACUARO CARRETERA TOLUCA-ZITACUARO", TRAMO KM 86+130.43 AL 87+700</t>
  </si>
  <si>
    <t>CALIDAD DE LA CAPA SUBRASANTE, INCLUYE: PESO VOL. SECO SUELTO; GRANULOMETRIA. LIMITES DE CONSISTENCIA, DESGASTE, DENSIDAD Y ABSORCION MUESTREADA DEL KM 86+540-86+190</t>
  </si>
  <si>
    <t>DETERMINACION DEL GRADO DE COMPACTACION EN CAPA DE BASE PARA PAVIMENTOS RIGIDOS DEL TRAMO 86+520 AL 86+570 Y KM 86+570-86+870, CUERPO DERECHO</t>
  </si>
  <si>
    <t>MUESTREO, TRASLADO Y ENSAYE EN VIGAS PARA DETERMINAR EL MODULO DE RUPTURA DEL CONCRETO H. DE LA LOSA DE PAVIMENTO RIGIDO DE LOSA DE VIALIDAD CUERPO DERECHO CARRIL IZQUIERDO KM 87+670; LOSA DE VIALIDAD CUERPO DERECHO CARRIL IZQUIERDO KM 87+770 Y LOSA DE VIALIDAD CUERPO DERECHO CARRIL DERECHO KM 87+510</t>
  </si>
  <si>
    <t>MUESTREO, TRASLADO Y ENSAYE EN VIGAS PARA DETERMINAR EL MODULO DE RUPTURA DEL CONCRETO H. DE LA LOSA DE PAVIMENTO RIGIDO DE LOSA DE VIALIDAD CUERPO DERECHO CARRIL IZQUIERDO KM 87+510 Y LOSA DE VIALIDAD CUERPO DERECHO CARRIL IZQUIERDO KM 86+620</t>
  </si>
  <si>
    <t>MUESTREO, TRASLADO Y ENSAYE EN VIGAS PARA DETERMINAR EL MODULO DE RUPTURA DEL CONCRETO H. DE LA LOSA DE PAVIMENTO RIGIDO DE LOSA DE VIALIDAD CUERPO DERECHO CARRIL DERECHO KM 86+560 Y LOSA DE VIALIDAD CUERPO DERECHO CARRIL DERECHO KM 86+600</t>
  </si>
  <si>
    <t xml:space="preserve">MUESTREO, TRASLADE Y ENSAYE ALA COMPRESION AXIAL EN CILINDROS DE CONCRETO HIDRAULICO DE GUARNICION EN KM 87+660, CUERPO DERECHO </t>
  </si>
  <si>
    <t>GASTOS DE MUESTREO Y VIATICOS DE LOS DIAS 20, 24 Y 28 DE FEBRERO Y 01, 02, 07, 08, 09 DE MARZO DEL 2018</t>
  </si>
  <si>
    <t>CALIDAD DE EMULSION ASFALTICA MUESTREADAS KM 87+080-86+950, CUERPO IZQUIERDO DE LA PLANTA EMULSIONES ECOLOGICAS DEL VALLE DE TOLUCA DE LA OBRA "MODERNIZACION Y AMPLIACION DEL ACCESO ORIENTE DE ZITACUARO CARRETERA TOLUCA-ZITACUARO, TRAMO KM 86+130.43 AL 87+700</t>
  </si>
  <si>
    <t>MUESTREO, TRASLADO Y ENSAYE EN VIGAS PARA DETERMINAR EL MODULO DE RUPTURA DEL CONCRETO H. DE LAS LOSA DE PAVIMENTO RIGIDO DE : LOSA DE VIALIDAD CUERPO IZQUIERDO, CARRIL IZQUIERDO KM 87+200. LOSA DE VIALIDAD CUERPO IZQUIERDO CARRIL IZQUIERDO KM 87+120 Y LOSA DE VIALIDAD CUERPO IZQUIERDO, CARRIL CENTRAL KM 87+100</t>
  </si>
  <si>
    <t>GASTOS DE MUESTREO Y VIATICOS DE LOS DIAS 24, 27 Y 28 DE MARZO DEL 2018</t>
  </si>
  <si>
    <t>MATERIAL DE LA CAPA DE BASE PARA PAV. RIGIDO MUESTREADA EN EL KM 87+360 AL 87+160 CUERPO IZQUIERDO DE LA OBRA "MODERNIZACION Y AMPLIACION DEL ACCESO ORIENTE DE ZITACUARO CARRETERA TOLUCA-ZITACUARO TRAMO KM 86+130.43 AL 87+700"</t>
  </si>
  <si>
    <t>DETERMINACION DEL GRADO DE COMPACTACION EN CAPA DE BASE PARA PAVIMENTOS RIGIDOS DEL TRAMO 87+320 AL 87+220, CUERPO IZQUIERDO</t>
  </si>
  <si>
    <t>MUESTREO, TRASLADO Y ENSAYE EN VIGAS PARA DETERMINAR EL MODULO DE RUPTURA DEL CONCRETO H. DE LAS LOSA DE PAVIMENTO RIGIDO DE : LOSA DE VIALIDAD CUERPO DERECHO, CARRIL IZQUIERDO KM 86+650. LOSA DE VIALIDAD CUERPO DERECHO CARRILDERECHO KM 86+700 Y LOSA DE VIALIDAD CUERPO DERECHO, CARRIL IZQUIERDO KM 86+820</t>
  </si>
  <si>
    <t>MUESTREO, TRASLADO Y ENSAYE EN VIGAS PARA DETERMINAR EL MODULO DE RUPTURA DEL CONCRETO H. DE LAS LOSA DE PAVIMENTO RIGIDO DE : LOSA DE VIALIDAD CUERPO DERECHO, CARRIL IZQUIERDO KM 86+857. LOSA DE VIALIDAD CUERPO DERECHO CARRIL CENTRAL KM 86+780 Y LOSA DE VIALIDAD CUERPO DERECHO, CARRIL CENTRAL KM 86+640</t>
  </si>
  <si>
    <t>MUESTREO, TRASLADO Y ENSAYE EN VIGAS PARA DETERMINAR EL MODULO DE RUPTURA DEL CONCRETO H. DE LAS LOSA DE PAVIMENTO RIGIDO DE : LOSA DE VIALIDAD CUERPO IZQUIERDO, CARRIL DERECHO KM 87+280. LOSA DE VIALIDAD CUERPO IZQUIERDO CARRIL DERECHO KM 87+320 Y LOSA DE VIALIDAD CUERPO IZQUIERDO, CARRIL CENTRAL KM 87+260</t>
  </si>
  <si>
    <t>MUESTREO, TRASLADO Y ENSAYE EN VIGAS PARA DETERMINAR EL MODULO DE RUPTURA DEL CONCRETO H. DE LA LOSA DE PAVIMENTO RIGIDO DE LOSA DE VIALIDAD CUERPO IZQUIERDO CARRIL IZQUIERDO KM 87+220</t>
  </si>
  <si>
    <t>GASTOS DE MUESTREO Y VIATICOS DE LOS DIAS 10, 12, 13, 14, 15, 17, 18, 19, 20, 21 Y 22 DE MARZO DEL 2018</t>
  </si>
  <si>
    <t>DETERMINACION DEL GRADO DE ACOMO Y ESPESOR DE FILTRO DEL KM 86+540 AL 86+190 EN PRIMERA Y SEGUNDA CAPA, CUERPO DERECHO</t>
  </si>
  <si>
    <t>MUESTREO, TRASLADO Y ENSAYE EN VIGAS PARA DETERMINAR EL MODULO DE RUPTURA DEL CONCRETO H. DE LA LOSA DE PAVIMENTO RIGIDO DE LOSA DE VIALIDAD CUERPO IZQUIERDO CARRIL IZQUIERDO KM 87+310, LOSA DE VIALIDAD CUERPO IZQUIERDO CARRIL IZQUIERDO KM 87+090 Y LOSA DE VIALIDAD CUERPO IZQUIERDO CARRIL IZQUIERDO KM 87+400</t>
  </si>
  <si>
    <t>MUESTREO, TRASLADO Y ENSAYE EN VIGAS PARA DETERMINAR EL MODULO DE RUPTURA DEL CONCRETO H. DE LA LOSA DE PAVIMENTO RIGIDO DE LOSA DE VIALIDAD CUERPO IZQUIERDO CARRIL IZQUIERDO KM 87+687, LOSA DE VIALIDAD CUERPO IZQUIERDO CARRIL CENTRAL KM 87+360. LOSA DE VIALIDAD CUERPO IZQUIERDO CARRIL DERECHO KM 87+780 Y KM 87+700</t>
  </si>
  <si>
    <t>GASTOS DE MUESTREO Y VIATICOS DE LOS DIAS 13, 14, 15, 16, 17 Y 19 DE FEBREO DEL 2018</t>
  </si>
  <si>
    <t>C72</t>
  </si>
  <si>
    <t>RENTA RETROEXCAVADORA</t>
  </si>
  <si>
    <t>C75</t>
  </si>
  <si>
    <t>MATERIAL RECICLADO DE</t>
  </si>
  <si>
    <t>M2</t>
  </si>
  <si>
    <t>C67</t>
  </si>
  <si>
    <t>RENTA DE CAMIONDDE VOLTEO</t>
  </si>
  <si>
    <t>C68</t>
  </si>
  <si>
    <t>C69</t>
  </si>
  <si>
    <t>C65</t>
  </si>
  <si>
    <t>C71</t>
  </si>
  <si>
    <t>VIAJE DE PIEDRA (7M3)</t>
  </si>
  <si>
    <t>A426</t>
  </si>
  <si>
    <t>VIGAS DE 6 MTS</t>
  </si>
  <si>
    <t>DUELAS DE 10CM X 2.50 MTS</t>
  </si>
  <si>
    <t>A427</t>
  </si>
  <si>
    <t>A428</t>
  </si>
  <si>
    <t>TABLAS DE 15X2.50</t>
  </si>
  <si>
    <t>A429</t>
  </si>
  <si>
    <t>CINTA</t>
  </si>
  <si>
    <t>POLIN</t>
  </si>
  <si>
    <t>VIGAS DE 3X6X6 MTS</t>
  </si>
  <si>
    <t>A430</t>
  </si>
  <si>
    <t>CIMBRAPLAY DE 19MM</t>
  </si>
  <si>
    <t>CLAVO DE 3"</t>
  </si>
  <si>
    <t>CLAVO DE 2"</t>
  </si>
  <si>
    <t>CEMTNO GRIS</t>
  </si>
  <si>
    <t>VARILLA DE 1/2</t>
  </si>
  <si>
    <t>VARILLA DE 3/4</t>
  </si>
  <si>
    <t>CLAVO DE 2 1/2</t>
  </si>
  <si>
    <t>ARMEX 10X15</t>
  </si>
  <si>
    <t>LISTA DE RAYA DEL 11 AL 16 DE JUNIO DEL 2018</t>
  </si>
  <si>
    <t>LISTA DE RAYA DEL 11 AL 16 DE JUNO DEL 2018</t>
  </si>
  <si>
    <t>CONSTRUCCIÓN BARDA PERIMETRAL EN ESCUELA PRIMARIA</t>
  </si>
  <si>
    <t>ED-501-2018-093</t>
  </si>
  <si>
    <t>CEMENTO GRIS TOLTECA 50KG</t>
  </si>
  <si>
    <t>A437</t>
  </si>
  <si>
    <t>CINTAS DE 3"X2.5 MTS</t>
  </si>
  <si>
    <t>VARILLA CORRUGADA DE 3/8</t>
  </si>
  <si>
    <t>CLAVO ESTANDAR DE 2 1/2</t>
  </si>
  <si>
    <t>CLAVO ESTANDAR DE 3 1/2</t>
  </si>
  <si>
    <t>CLAVO DE 4"</t>
  </si>
  <si>
    <t>VARILLAS DE 3/8</t>
  </si>
  <si>
    <t>CLAVO STD DE 2 1/2</t>
  </si>
  <si>
    <t>CLAVO STD DE 3"</t>
  </si>
  <si>
    <t>PIEDRA (7M3)</t>
  </si>
  <si>
    <t>C73</t>
  </si>
  <si>
    <t>TUBO DE PVC HCO 3" RD 26</t>
  </si>
  <si>
    <t>TUBO DE PVC HCO 2" RD 26</t>
  </si>
  <si>
    <t>C83</t>
  </si>
  <si>
    <t>LISTA DE RAYA DEL 18 AL 23 DE JUNIO DEL 2018</t>
  </si>
  <si>
    <t>MEJORAMIENTO DE AULAS EN TELEBACHILLERATO</t>
  </si>
  <si>
    <t>ED-501-2018-215</t>
  </si>
  <si>
    <t>REHABILITACIÓN DE SANITARIOS EN ESCUELA PRIMARIA</t>
  </si>
  <si>
    <t>ED-501-2018-218</t>
  </si>
  <si>
    <t>CONSTRUCCIÓN DE MURO DE CONTENCIÓN EN CAMINO</t>
  </si>
  <si>
    <t>URB-501-2018-223</t>
  </si>
  <si>
    <t>REHABILITACIÓN DE AULAS  EN ESC. PRIM. RURAL FED. "REVOLUCIÓN"</t>
  </si>
  <si>
    <t>ED-501-2018-216</t>
  </si>
  <si>
    <t>LISTA DE RAYA DEL 25 AL 30 DE JUNIO DEL 2018</t>
  </si>
  <si>
    <t>URB-501-2018-224</t>
  </si>
  <si>
    <t>ED-501-2018-113</t>
  </si>
  <si>
    <t>REHABILITACIÓN DE SANITARIOS EN ESC. PRIM. "LEONA VICARIO"</t>
  </si>
  <si>
    <t>LISTA DE RAYA DEL 02 AL 07 DE JULIO DEL 2018</t>
  </si>
  <si>
    <t>CONSTRUCCIÓN DE CERCO PERIMETRAL EN ESCUELA  TELESECUNDARIA.</t>
  </si>
  <si>
    <t>ED-501-2018-088</t>
  </si>
  <si>
    <t>REHABILITACIÓN DE AULA ESC.  PRIMARIA "LÁZARO CÁRDENAS".</t>
  </si>
  <si>
    <t>ED-501-2018-097</t>
  </si>
  <si>
    <t>MEJORAMIENTO DE CAMINOS RURALES (BACHEO)</t>
  </si>
  <si>
    <t>URB-501-2018-118</t>
  </si>
  <si>
    <t>MARIO MARTINEZ COLIN</t>
  </si>
  <si>
    <t>VIAJES DE GREÑA (7M3)</t>
  </si>
  <si>
    <t>A454</t>
  </si>
  <si>
    <t>CIMBRAPLAY</t>
  </si>
  <si>
    <t>VARILLA CORRUGADA 3/8</t>
  </si>
  <si>
    <t>CLAVO STD 2 1/2"</t>
  </si>
  <si>
    <t>MALLA CICLONICA 2 MTS DE ALTURA</t>
  </si>
  <si>
    <t>POSTE CON ESPADA</t>
  </si>
  <si>
    <t>ALAMBRE DE PUAS</t>
  </si>
  <si>
    <t>ALAMBRE GALBANIZADO</t>
  </si>
  <si>
    <t>TUBO GALVANIZADO DE 6 MTS Y 1 1/2" DE DIAMETRO</t>
  </si>
  <si>
    <t>COPLE GALBANIZADO DE 1 1/2"</t>
  </si>
  <si>
    <t>DUELA 10X20 CMS</t>
  </si>
  <si>
    <t>A222</t>
  </si>
  <si>
    <t>MARIA CRISTINA CASTAÑEDA RODRIGUEZ</t>
  </si>
  <si>
    <t>VINILICA SUPERNOVI BLANCA</t>
  </si>
  <si>
    <t>RODILLO PACHON</t>
  </si>
  <si>
    <t>BROCHA MAMEY 6"</t>
  </si>
  <si>
    <t>CUBETA</t>
  </si>
  <si>
    <t>VINILICA SUPERNOVI COLOR</t>
  </si>
  <si>
    <t>RODILLO PROFESIONAL</t>
  </si>
  <si>
    <t>BROCHA ROJA 4"</t>
  </si>
  <si>
    <t>ROLLOS FESTERMIP SBS FV</t>
  </si>
  <si>
    <t>FESTER HIDROPRIMER BASE</t>
  </si>
  <si>
    <t>PLASTIC CEMENT FESTER</t>
  </si>
  <si>
    <t>ACRITON 4 AÑOS ROJO</t>
  </si>
  <si>
    <t>EXTENSION PARA RODILLO 3 MTS</t>
  </si>
  <si>
    <t>EXTENSION 3 MTS</t>
  </si>
  <si>
    <t>ESMALTE NOVOPERMO COLOR</t>
  </si>
  <si>
    <t>THINNER STD</t>
  </si>
  <si>
    <t>ESTOPA</t>
  </si>
  <si>
    <t>TASAS DE BAÑO COMPLETA</t>
  </si>
  <si>
    <t>LAVABO CON MEZCLADORA COMPLETO</t>
  </si>
  <si>
    <t>PLASTICO NEGRO</t>
  </si>
  <si>
    <t>METRO</t>
  </si>
  <si>
    <t>PLACA DE 2 UNIDADES</t>
  </si>
  <si>
    <t>APAGADOR SENCILLO</t>
  </si>
  <si>
    <t>CAJA DE REGISTRO 3/4 CON TAPA</t>
  </si>
  <si>
    <t>PIJA DE 8X1"</t>
  </si>
  <si>
    <t>CHALUPAS GALVANIZADAS</t>
  </si>
  <si>
    <t>CINTA DE AISLAR</t>
  </si>
  <si>
    <t>CONTACTO DUPLEX</t>
  </si>
  <si>
    <t>BARRA LEDS DE 24 W</t>
  </si>
  <si>
    <t>CABLE DEL #14</t>
  </si>
  <si>
    <t>CABLE DEL #12</t>
  </si>
  <si>
    <t>CENTRO DE CARGA DE 2 PASTILAS</t>
  </si>
  <si>
    <t>PASTILLA DE 20 AMP</t>
  </si>
  <si>
    <t>FILEMON MENDOZA BARRIOS</t>
  </si>
  <si>
    <t>TAMBOR</t>
  </si>
  <si>
    <t>BALATAS A/C</t>
  </si>
  <si>
    <t>PALANCA</t>
  </si>
  <si>
    <t>TERMINAL CORTA</t>
  </si>
  <si>
    <t>BARRA DE CUELLO DE GANZO</t>
  </si>
  <si>
    <t>AMORTIGUADOR DE DIRECCION</t>
  </si>
  <si>
    <t>SERVICIO DE REPARACION DE MASA, FLECHA BIRLOS</t>
  </si>
  <si>
    <t>LT DE ACEITE DE TRANSMISION ESTANDAR</t>
  </si>
  <si>
    <t>SERVICIO DE MANO DE OBRA DE REPARACION DE LA SUSPENSION DE UNA NISSAN 2005 ESTACAS, 3N6DD14585K0226972, MU-55488</t>
  </si>
  <si>
    <t>LLANTAS 195-R15 FIRESTONE NISSAN NP300 ESTAQUITAS 3N6DD25T8DK007469</t>
  </si>
  <si>
    <t>LLANTAS 195-R15 FIRESTONE NISSAN NP300 ESTAQUITAS 2012 3N6DD25T5DK004741</t>
  </si>
  <si>
    <t>LLANTAS 27X8.50R14 EUZDAKI OVERLANDER NISSAN 2005 ESTACAS 3N6DD14S85K022672</t>
  </si>
  <si>
    <t>1ER LOTE SUMINISTRO E INSTALACION DE CERCO MALLA CICLONICA DE 2 MTRS. ALT. EN ESCUELA PRIMARIA</t>
  </si>
  <si>
    <t>LOTE</t>
  </si>
  <si>
    <t>RENTA DE MAQUINA RETROEXCAVADORA</t>
  </si>
  <si>
    <t>RENTA DE BOMBA DE AGUA</t>
  </si>
  <si>
    <t>C89</t>
  </si>
  <si>
    <t>PINTURA VINILICA COLOR</t>
  </si>
  <si>
    <t>PINTURA ROSA INSTITUCIONAL</t>
  </si>
  <si>
    <t>RODILLO</t>
  </si>
  <si>
    <t>BROCHA</t>
  </si>
  <si>
    <t>PINTURA ESMALTE</t>
  </si>
  <si>
    <t>CUEBTA</t>
  </si>
  <si>
    <t>GALON</t>
  </si>
  <si>
    <t>C90</t>
  </si>
  <si>
    <t>VENTANA</t>
  </si>
  <si>
    <t>PUERTA</t>
  </si>
  <si>
    <t>CANCEL</t>
  </si>
  <si>
    <t>ESTRUCTURA DE HERRERIA</t>
  </si>
  <si>
    <t>C91</t>
  </si>
  <si>
    <t>C111</t>
  </si>
  <si>
    <t>C112</t>
  </si>
  <si>
    <t>RENTE RETROEXCAVADORA</t>
  </si>
  <si>
    <t>C113</t>
  </si>
  <si>
    <t>C114</t>
  </si>
  <si>
    <t>RENTA DE CAMION VOLTEO 7M3</t>
  </si>
  <si>
    <t>C115</t>
  </si>
  <si>
    <t>FLETE LARGO EN ZONA</t>
  </si>
  <si>
    <t>C116</t>
  </si>
  <si>
    <t>GREÑA DE BANCO (7M3)</t>
  </si>
  <si>
    <t>C117</t>
  </si>
  <si>
    <t>A456</t>
  </si>
  <si>
    <t>C57</t>
  </si>
  <si>
    <t>A218</t>
  </si>
  <si>
    <t>A219</t>
  </si>
  <si>
    <t>A220</t>
  </si>
  <si>
    <t>VIAJE DE ARENA</t>
  </si>
  <si>
    <t>A221</t>
  </si>
  <si>
    <t>CUBETA DE ACELERANTE PARA CONCRETO</t>
  </si>
  <si>
    <t>LISTA DE RAYA DEL 09 AL 16 DE JULIO DEL 2018</t>
  </si>
  <si>
    <t>LISA DE RAYA DEL 25 AL 30 DE JUNIO DEL 2018</t>
  </si>
  <si>
    <t>A224</t>
  </si>
  <si>
    <t>A223</t>
  </si>
  <si>
    <t>A225</t>
  </si>
  <si>
    <t>VIAJES DE TEJOPAL</t>
  </si>
  <si>
    <t>A226</t>
  </si>
  <si>
    <t>VIAJE DE TEJOPAL</t>
  </si>
  <si>
    <t xml:space="preserve">   </t>
  </si>
  <si>
    <t>LISTA DE RAYA DEL 16 AL 21 DE JULIO DEL 2018</t>
  </si>
  <si>
    <t>LISTA DE RAYA DEL 23 AL 28 DE JULIO DEL 2018</t>
  </si>
  <si>
    <t>P.PEP-002363-JUN</t>
  </si>
  <si>
    <t>0007226443</t>
  </si>
  <si>
    <t>P.PEP-002020-JUN</t>
  </si>
  <si>
    <t>P.PEP-002076-JUN</t>
  </si>
  <si>
    <t>0000950186</t>
  </si>
  <si>
    <t>0000960510</t>
  </si>
  <si>
    <t>P.PEP-002297-JUN</t>
  </si>
  <si>
    <t>0019126298</t>
  </si>
  <si>
    <t>P.PEP-002078-JUN</t>
  </si>
  <si>
    <t>0000960543</t>
  </si>
  <si>
    <t>0019126318</t>
  </si>
  <si>
    <t>P.PEP-002295-JUN</t>
  </si>
  <si>
    <t>P.PEP-002136-JUN</t>
  </si>
  <si>
    <t>0009170072</t>
  </si>
  <si>
    <t>P.PEP-002319-JUN</t>
  </si>
  <si>
    <t>0007197001</t>
  </si>
  <si>
    <t>P.PEP-002028-JUN</t>
  </si>
  <si>
    <t>P.PEP-002073-JUN</t>
  </si>
  <si>
    <t>0000950191</t>
  </si>
  <si>
    <t>0000960553</t>
  </si>
  <si>
    <t>0019126330</t>
  </si>
  <si>
    <t>P.PEP-002293-JUN</t>
  </si>
  <si>
    <t>P.PEP-002132-JUN</t>
  </si>
  <si>
    <t>0009169948</t>
  </si>
  <si>
    <t>P.PEP-002306-JUN</t>
  </si>
  <si>
    <t>0007226606</t>
  </si>
  <si>
    <t>P.PEP-002022-JUN</t>
  </si>
  <si>
    <t>0000950194</t>
  </si>
  <si>
    <t>P.PEP-002289-JUN</t>
  </si>
  <si>
    <t>P.PEP-002406-JUN</t>
  </si>
  <si>
    <t>P.PEP-002470-JUN</t>
  </si>
  <si>
    <t>0019126347</t>
  </si>
  <si>
    <t>0019170565</t>
  </si>
  <si>
    <t>0019203660</t>
  </si>
  <si>
    <t>P.PEP-002109-JUN</t>
  </si>
  <si>
    <t>0009155375</t>
  </si>
  <si>
    <t>P.PEP-002112-JUN</t>
  </si>
  <si>
    <t>0009155437</t>
  </si>
  <si>
    <t>P.PEP-002114-JUN</t>
  </si>
  <si>
    <t>0009155466</t>
  </si>
  <si>
    <t>P.PEP-002126-JUN</t>
  </si>
  <si>
    <t>0009155594</t>
  </si>
  <si>
    <t>P.PEP-002181-JUN</t>
  </si>
  <si>
    <t>P.PEP-002195-JUN</t>
  </si>
  <si>
    <t>0005317768</t>
  </si>
  <si>
    <t>0005370199</t>
  </si>
  <si>
    <t>P.PEP-002321-JUN</t>
  </si>
  <si>
    <t>0007196941</t>
  </si>
  <si>
    <t>827-249-24902</t>
  </si>
  <si>
    <t>827-122-12201, 827-326-32602, 827-241-24101, 827-249-24901, 827-244-24401, 827-242-24201, 827-249-24902</t>
  </si>
  <si>
    <t>P.PEP-002048-JUN</t>
  </si>
  <si>
    <t>P.PEP-002084-JUN</t>
  </si>
  <si>
    <t>P.PEP-002287-JUN</t>
  </si>
  <si>
    <t>0000950198</t>
  </si>
  <si>
    <t>0000960530</t>
  </si>
  <si>
    <t>0019126362</t>
  </si>
  <si>
    <t>P.PEP-002042-JUN</t>
  </si>
  <si>
    <t>P.PEP-002080-JUN</t>
  </si>
  <si>
    <t>0000950202</t>
  </si>
  <si>
    <t>0000962158</t>
  </si>
  <si>
    <t>P.PEP-002285-JUN</t>
  </si>
  <si>
    <t>P.PEP-002409-JUN</t>
  </si>
  <si>
    <t>P.PEP-002469-JUN</t>
  </si>
  <si>
    <t>0019126378</t>
  </si>
  <si>
    <t>0019170571</t>
  </si>
  <si>
    <t>0019203689</t>
  </si>
  <si>
    <t>P.PEP-002138-JUN</t>
  </si>
  <si>
    <t>0009170114</t>
  </si>
  <si>
    <t>P.PEP-002203-JUN</t>
  </si>
  <si>
    <t>0009198280</t>
  </si>
  <si>
    <t>0005317336</t>
  </si>
  <si>
    <t>P.PEP-002179-JUN</t>
  </si>
  <si>
    <t>P.PEP-002105-JUN</t>
  </si>
  <si>
    <t>0009155286</t>
  </si>
  <si>
    <t xml:space="preserve">827-122-12201, 827-242-24201, 827-326-32602, 827-241-24101, </t>
  </si>
  <si>
    <t>P.PEP-002378-JUN</t>
  </si>
  <si>
    <t>0007226243</t>
  </si>
  <si>
    <t>P.PEP-001600-MAY</t>
  </si>
  <si>
    <t>0018914317</t>
  </si>
  <si>
    <t>0007969160</t>
  </si>
  <si>
    <t>P.PEP-001607-MAY</t>
  </si>
  <si>
    <t>0005851781</t>
  </si>
  <si>
    <t>P.PEP-001762-MAY</t>
  </si>
  <si>
    <t>0005851776</t>
  </si>
  <si>
    <t>P.PEP-001763-MAY</t>
  </si>
  <si>
    <t>0009198236</t>
  </si>
  <si>
    <t>P.PEP-002201-JUN</t>
  </si>
  <si>
    <t>0007226508</t>
  </si>
  <si>
    <t>P.PEP-002361-JUN</t>
  </si>
  <si>
    <t>0007315295</t>
  </si>
  <si>
    <t>P.PEP-001127-ABR</t>
  </si>
  <si>
    <t>0007315288</t>
  </si>
  <si>
    <t>P.PEP-001128-ABR</t>
  </si>
  <si>
    <t>0007315280</t>
  </si>
  <si>
    <t>P.PEP-001129-ABR</t>
  </si>
  <si>
    <t>P.PEP-002040-JUN</t>
  </si>
  <si>
    <t>0000950205</t>
  </si>
  <si>
    <t>P.PEP-002180-JUN</t>
  </si>
  <si>
    <t>0005317541</t>
  </si>
  <si>
    <t>P.PEP-002358-JUN</t>
  </si>
  <si>
    <t>0007226550</t>
  </si>
  <si>
    <t>827-122-12201, 827-241-24101, 827-242-24201, 827-248-24801, 827-249-24901</t>
  </si>
  <si>
    <t>0007315302</t>
  </si>
  <si>
    <t>P.PEP-001126-ABR</t>
  </si>
  <si>
    <t>P.PEP-002045-JUN</t>
  </si>
  <si>
    <t>P.PEP-002092-JUN</t>
  </si>
  <si>
    <t>P.PEP-002284-JUN</t>
  </si>
  <si>
    <t>P.PEP-002399-JUN</t>
  </si>
  <si>
    <t>P.PEP-002468-JUN</t>
  </si>
  <si>
    <t>0000950219</t>
  </si>
  <si>
    <t>0000860547</t>
  </si>
  <si>
    <t>0019126399</t>
  </si>
  <si>
    <t>0019170578</t>
  </si>
  <si>
    <t>0019203710</t>
  </si>
  <si>
    <t>P.PEP-002047-JUN</t>
  </si>
  <si>
    <t>P.PEP-002095-JUN</t>
  </si>
  <si>
    <t>0000950225</t>
  </si>
  <si>
    <t>0000960525</t>
  </si>
  <si>
    <t>0019126413</t>
  </si>
  <si>
    <t>P.PEP-002282-JUN</t>
  </si>
  <si>
    <t>P.PEP-002398-JUN</t>
  </si>
  <si>
    <t>P.PEP-002467-JUN</t>
  </si>
  <si>
    <t>0019170588</t>
  </si>
  <si>
    <t>0019203750</t>
  </si>
  <si>
    <t>P.PEP-002208-JUN</t>
  </si>
  <si>
    <t>0009198437</t>
  </si>
  <si>
    <t>P.PEP-002352-JUN</t>
  </si>
  <si>
    <t>P.PEP-002349-JUN</t>
  </si>
  <si>
    <t>0007226339</t>
  </si>
  <si>
    <t>0072226393</t>
  </si>
  <si>
    <t>P.PEP-002281-JUN</t>
  </si>
  <si>
    <t>P.PEP-002407-JUN</t>
  </si>
  <si>
    <t>P.PEP-002466-JUN</t>
  </si>
  <si>
    <t>0019126429</t>
  </si>
  <si>
    <t>0019170597</t>
  </si>
  <si>
    <t>0019204405</t>
  </si>
  <si>
    <t>P.PEP-002044-JUN</t>
  </si>
  <si>
    <t>P.PEP-002089-JUN</t>
  </si>
  <si>
    <t>0000950229</t>
  </si>
  <si>
    <t>0000962160</t>
  </si>
  <si>
    <t>P.PEP-002130-JUN</t>
  </si>
  <si>
    <t>0009169754</t>
  </si>
  <si>
    <t>P.PEP-002169-JUN</t>
  </si>
  <si>
    <t>0005317100</t>
  </si>
  <si>
    <t>P.PEP-002343-JUN</t>
  </si>
  <si>
    <t>0007007259</t>
  </si>
  <si>
    <t>0000950233</t>
  </si>
  <si>
    <t>P.PEP-002046-JUN</t>
  </si>
  <si>
    <t>0000960560</t>
  </si>
  <si>
    <t>P.PEP-002099-JUN</t>
  </si>
  <si>
    <t>0009169807</t>
  </si>
  <si>
    <t>P.PEP-002131-JUN</t>
  </si>
  <si>
    <t>0019126444</t>
  </si>
  <si>
    <t>P.PEP-002278-JUN</t>
  </si>
  <si>
    <t>0007008768</t>
  </si>
  <si>
    <t>P.PEP-002340-JUN</t>
  </si>
  <si>
    <t>0007009169</t>
  </si>
  <si>
    <t>P.PEP-002339-JUN</t>
  </si>
  <si>
    <t>0007009988</t>
  </si>
  <si>
    <t>P.PEP-002337-JUN</t>
  </si>
  <si>
    <t>0007010646</t>
  </si>
  <si>
    <t>P.PEP-002330-JUN</t>
  </si>
  <si>
    <t>0019170607</t>
  </si>
  <si>
    <t>P.PEP-002396-JUN</t>
  </si>
  <si>
    <t>0019204442</t>
  </si>
  <si>
    <t>P.PEP-002464-JUN</t>
  </si>
  <si>
    <t>0000950237</t>
  </si>
  <si>
    <t>P.PEP-002052-JUN</t>
  </si>
  <si>
    <t>0000960566</t>
  </si>
  <si>
    <t>P.PEP-002087-JUN</t>
  </si>
  <si>
    <t>0009198368</t>
  </si>
  <si>
    <t>P.PEP-002206-JUN</t>
  </si>
  <si>
    <t>0005371815</t>
  </si>
  <si>
    <t>P.PEP-002200-JUN</t>
  </si>
  <si>
    <t>0005370809</t>
  </si>
  <si>
    <t>P.PEP-002197-JUN</t>
  </si>
  <si>
    <t>0005371184</t>
  </si>
  <si>
    <t>P.PEP-002198-JUN</t>
  </si>
  <si>
    <t>0019126558</t>
  </si>
  <si>
    <t>P.PEP-002272-JUN</t>
  </si>
  <si>
    <t>0007237956</t>
  </si>
  <si>
    <t>P.PEP-002307-JUN</t>
  </si>
  <si>
    <t>0019170617</t>
  </si>
  <si>
    <t>P.PEP-002408-JUN</t>
  </si>
  <si>
    <t>0019204464</t>
  </si>
  <si>
    <t>P.PEP-002463-JUN</t>
  </si>
  <si>
    <t>0019126489</t>
  </si>
  <si>
    <t>P.PEP-002276-JUN</t>
  </si>
  <si>
    <t>0019204488</t>
  </si>
  <si>
    <t>P.PEP-002462-JUN</t>
  </si>
  <si>
    <t>0000950246</t>
  </si>
  <si>
    <t>P.PEP-002027-JUN</t>
  </si>
  <si>
    <t>0000960572</t>
  </si>
  <si>
    <t>P.PEP-002082-JUN</t>
  </si>
  <si>
    <t>0019126498</t>
  </si>
  <si>
    <t>P.PEP-002275-JUN</t>
  </si>
  <si>
    <t>0000950253</t>
  </si>
  <si>
    <t>P.PEP-002021-JUN</t>
  </si>
  <si>
    <t>0000960587</t>
  </si>
  <si>
    <t>P.PEP-002068-JUN</t>
  </si>
  <si>
    <t>0008296004</t>
  </si>
  <si>
    <t>P.PEP-002253-JUN</t>
  </si>
  <si>
    <t>0009170036</t>
  </si>
  <si>
    <t>P.PEP-002135-JUN</t>
  </si>
  <si>
    <t>0019126510</t>
  </si>
  <si>
    <t>P.PEP-002274-JUN</t>
  </si>
  <si>
    <t>0019170620</t>
  </si>
  <si>
    <t>P.PEP-002403-JUN</t>
  </si>
  <si>
    <t>0009170192</t>
  </si>
  <si>
    <t>P.PEP-002141-JUN</t>
  </si>
  <si>
    <t>0009170239</t>
  </si>
  <si>
    <t>P.PEP-002144-JUN</t>
  </si>
  <si>
    <t>0009170268</t>
  </si>
  <si>
    <t>P.PEP-002147-JUN</t>
  </si>
  <si>
    <t>0009170336</t>
  </si>
  <si>
    <t>P.PEP-002154-JUN</t>
  </si>
  <si>
    <t>0009170537</t>
  </si>
  <si>
    <t>P.PEP-002155-JUN</t>
  </si>
  <si>
    <t>0009170389</t>
  </si>
  <si>
    <t>P.PEP-002157-JUN</t>
  </si>
  <si>
    <t>0009170416</t>
  </si>
  <si>
    <t>P.PEP-002160-JUN</t>
  </si>
  <si>
    <t>0009170447</t>
  </si>
  <si>
    <t>P.PEP-002163-JUN</t>
  </si>
  <si>
    <t>0000950265</t>
  </si>
  <si>
    <t>P.PEP-002054-JUN</t>
  </si>
  <si>
    <t>0009155502</t>
  </si>
  <si>
    <t>P.PEP-002115-JUN</t>
  </si>
  <si>
    <t>0009169711</t>
  </si>
  <si>
    <t>P.PEP-002119-JUN</t>
  </si>
  <si>
    <t>0005318160</t>
  </si>
  <si>
    <t>P.PEP-002189-JUN</t>
  </si>
  <si>
    <t>0005369883</t>
  </si>
  <si>
    <t>P.PEP-002194-JUN</t>
  </si>
  <si>
    <t>0007006151</t>
  </si>
  <si>
    <t>P.PEP-002345-JUN</t>
  </si>
  <si>
    <t>0007006493</t>
  </si>
  <si>
    <t>P.PEP-002344-JUN</t>
  </si>
  <si>
    <t>0007008128</t>
  </si>
  <si>
    <t>P.PEP-002342-JUN</t>
  </si>
  <si>
    <t>0007008525</t>
  </si>
  <si>
    <t>P.PEP-002341-JUN</t>
  </si>
  <si>
    <t>0019170631</t>
  </si>
  <si>
    <t>P.PEP-002400-JUN</t>
  </si>
  <si>
    <t xml:space="preserve">827-122-12201, 827-241-24101, 827-244-24401, 827-242-24201, 827-249-24901, </t>
  </si>
  <si>
    <t>0000960595</t>
  </si>
  <si>
    <t>P.PEP-002066-JUN</t>
  </si>
  <si>
    <t>0009198322</t>
  </si>
  <si>
    <t>P.PEP-002205-JUN</t>
  </si>
  <si>
    <t>0009155327</t>
  </si>
  <si>
    <t>P.PEP-002107-JUN</t>
  </si>
  <si>
    <t>0009155545</t>
  </si>
  <si>
    <t>P.PEP-002121-JUN</t>
  </si>
  <si>
    <t>0005317932</t>
  </si>
  <si>
    <t>P.PEP-002188-JUN</t>
  </si>
  <si>
    <t>0005318519</t>
  </si>
  <si>
    <t>P.PEP-002192-JUN</t>
  </si>
  <si>
    <t>0007237791</t>
  </si>
  <si>
    <t>P.PEP-002311-JUN</t>
  </si>
  <si>
    <t>0019126539</t>
  </si>
  <si>
    <t>P.PEP-002273-JUN</t>
  </si>
  <si>
    <t>0007237308</t>
  </si>
  <si>
    <t>P.PEP-002318-JUN</t>
  </si>
  <si>
    <t>0007005626</t>
  </si>
  <si>
    <t>P.PEP-002347-JUN</t>
  </si>
  <si>
    <t>0019170638</t>
  </si>
  <si>
    <t>P.PEP-002397-JUN</t>
  </si>
  <si>
    <t>0019204508</t>
  </si>
  <si>
    <t>P.PEP-002477-JUN</t>
  </si>
  <si>
    <t>0019204519</t>
  </si>
  <si>
    <t>P.PEP-002476-JUN</t>
  </si>
  <si>
    <t>0019170646</t>
  </si>
  <si>
    <t>P.PEP-002402-JUN</t>
  </si>
  <si>
    <t>0000950271</t>
  </si>
  <si>
    <t>P.PEP-002033-JUN</t>
  </si>
  <si>
    <t>0007226692</t>
  </si>
  <si>
    <t>P.PEP-002303-JUN</t>
  </si>
  <si>
    <t>0000950276</t>
  </si>
  <si>
    <t>P.PEP-002050-JUN</t>
  </si>
  <si>
    <t>0000960602</t>
  </si>
  <si>
    <t>P.PEP-002070-JUN</t>
  </si>
  <si>
    <t>0005370561</t>
  </si>
  <si>
    <t>P.PEP-002196-JUN</t>
  </si>
  <si>
    <t>0005371490</t>
  </si>
  <si>
    <t>P.PEP-002199-JUN</t>
  </si>
  <si>
    <t>0019126479</t>
  </si>
  <si>
    <t>P.PEP-002277-JUN</t>
  </si>
  <si>
    <t>0007237984</t>
  </si>
  <si>
    <t>P.PEP-002379-JUN</t>
  </si>
  <si>
    <t>0007237891</t>
  </si>
  <si>
    <t>P.PEP-002309-JUN</t>
  </si>
  <si>
    <t>0019170655</t>
  </si>
  <si>
    <t>P.PEP-002395-JUN</t>
  </si>
  <si>
    <t>0019204648</t>
  </si>
  <si>
    <t>P.PEP-002478-JUN</t>
  </si>
  <si>
    <t>0019170663</t>
  </si>
  <si>
    <t>P.PEP-002401-JUN</t>
  </si>
  <si>
    <t>0019204676</t>
  </si>
  <si>
    <t>P.PEP-002479-JUN</t>
  </si>
  <si>
    <t>0019204695</t>
  </si>
  <si>
    <t>P.PEP-002480-JUN</t>
  </si>
  <si>
    <t>1/2 TONELADA DE VARILLA CORRUGADA DE 3/8</t>
  </si>
  <si>
    <t>ARMEX 10-15</t>
  </si>
  <si>
    <t xml:space="preserve">LLAVE ANGULAR </t>
  </si>
  <si>
    <t>MANGUERA PARA WC</t>
  </si>
  <si>
    <t>PIJA PARA WC</t>
  </si>
  <si>
    <t>TAQUETE DE 3/8</t>
  </si>
  <si>
    <t>JUNTA PROEL</t>
  </si>
  <si>
    <t>TAPA ASIENTO BLANCO</t>
  </si>
  <si>
    <t>MASTIQUE</t>
  </si>
  <si>
    <t>SILICON BLANCO</t>
  </si>
  <si>
    <t>TRAMO TUBO REFORZADO GALV. DE 2"X6 MTS</t>
  </si>
  <si>
    <t>SOLDADURA</t>
  </si>
  <si>
    <t>DISCO DE CORTE 4 1/2</t>
  </si>
  <si>
    <t>LUIS CARLOS DOMIGNUEZ LARA</t>
  </si>
  <si>
    <t>TUBO GALVANIZADO DE 6 ML X 2" DE DIAMETRO</t>
  </si>
  <si>
    <t>C124</t>
  </si>
  <si>
    <t>C126</t>
  </si>
  <si>
    <t>VIAJE ARENA (7M3)</t>
  </si>
  <si>
    <t>C128</t>
  </si>
  <si>
    <t>RENTA DE CAMION DE VOLTEO 7M3</t>
  </si>
  <si>
    <t>C129</t>
  </si>
  <si>
    <t>MATERIAL RECICLADO</t>
  </si>
  <si>
    <t>C130</t>
  </si>
  <si>
    <t>C131</t>
  </si>
  <si>
    <t>C132</t>
  </si>
  <si>
    <t>ROSA BELIA PALOMARES BAEZA</t>
  </si>
  <si>
    <t>CEMENTO GRIS SACO DE 50KG</t>
  </si>
  <si>
    <t>CMENTO GRIS SACO DE 50 KG</t>
  </si>
  <si>
    <t>ROE BEIGE 50*50 PORCELANITE (45M2)</t>
  </si>
  <si>
    <t>CREST PLATA 20 KG</t>
  </si>
  <si>
    <t>JUNTEADOR 10KG</t>
  </si>
  <si>
    <t>CAJAS</t>
  </si>
  <si>
    <t xml:space="preserve">BULTO  </t>
  </si>
  <si>
    <t>CMENTO GRIS</t>
  </si>
  <si>
    <t>MALLA ELECTROSOLDADA 10X10</t>
  </si>
  <si>
    <t>MALLA CICLONICA DE 2 MTS DE ALTURA</t>
  </si>
  <si>
    <t>ALAMBRE GALVANIZADO</t>
  </si>
  <si>
    <t>DISCO DE CORTE DE 4 1/2"</t>
  </si>
  <si>
    <t>SOLDADURA PUNTO NARANJA</t>
  </si>
  <si>
    <t>SEGUETA</t>
  </si>
  <si>
    <t>DUELA 10X20 CMS DE BARRO</t>
  </si>
  <si>
    <t>LISTA DE RAYA DEL 30 DE JULIO AL 04 DE AGOSTO DEL 2018</t>
  </si>
  <si>
    <t>LISTA DE RAYA DEL 30 DE JULIO AL 04 DE AGOSTO 2018</t>
  </si>
  <si>
    <t>P.PEP-002673-JUL</t>
  </si>
  <si>
    <t>0008740128</t>
  </si>
  <si>
    <t>827-122-12201, 827-249-24901, 827-242-24201, 827-241-24101</t>
  </si>
  <si>
    <t>P.PEP-002617-JUL</t>
  </si>
  <si>
    <t>0005936524</t>
  </si>
  <si>
    <t>P.PEP-002645-JUL</t>
  </si>
  <si>
    <t>0019285729</t>
  </si>
  <si>
    <t>P.PEP-002781-JUL</t>
  </si>
  <si>
    <t>0019367914</t>
  </si>
  <si>
    <t>P.PEP-002576-JUL</t>
  </si>
  <si>
    <t>0019254052</t>
  </si>
  <si>
    <t>0019285737</t>
  </si>
  <si>
    <t>0001046049</t>
  </si>
  <si>
    <t>0019367928</t>
  </si>
  <si>
    <t>P.PEP-002641-JUL</t>
  </si>
  <si>
    <t>P.PEP-002756-JUL</t>
  </si>
  <si>
    <t>P.PEP-002791-JUL</t>
  </si>
  <si>
    <t>P.PEP-002663-JUL</t>
  </si>
  <si>
    <t>0004723529</t>
  </si>
  <si>
    <t>P.PEP-002661-JUL</t>
  </si>
  <si>
    <t>0008740150</t>
  </si>
  <si>
    <t>P.PEP-002693-JUL</t>
  </si>
  <si>
    <t>P.PEP-002694-JUL</t>
  </si>
  <si>
    <t>0004723281</t>
  </si>
  <si>
    <t>0004723352</t>
  </si>
  <si>
    <t>P.PEP-002676-JUL</t>
  </si>
  <si>
    <t>0008740099</t>
  </si>
  <si>
    <t>827-122-12201, 827-242-24201, 827-249-24901, 827-241-24101, 827-248-24801</t>
  </si>
  <si>
    <t>P.PEP-002567-JUL</t>
  </si>
  <si>
    <t>P.PEP-002640-JUL</t>
  </si>
  <si>
    <t>P.PEP-002759-JUL</t>
  </si>
  <si>
    <t>P.PEP-002790-JUL</t>
  </si>
  <si>
    <t>0019254054</t>
  </si>
  <si>
    <t>0019285755</t>
  </si>
  <si>
    <t>0001046066</t>
  </si>
  <si>
    <t>0019367935</t>
  </si>
  <si>
    <t>P.PEP-002675-JUL</t>
  </si>
  <si>
    <t>0008740091</t>
  </si>
  <si>
    <t>827-122-12201, 827-248-24801</t>
  </si>
  <si>
    <t>P.PEP-002569-JUL</t>
  </si>
  <si>
    <t>0019254058</t>
  </si>
  <si>
    <t>0019285765</t>
  </si>
  <si>
    <t>P.PEP-002637-JUL</t>
  </si>
  <si>
    <t>P.PEP-002760-JUL</t>
  </si>
  <si>
    <t>P.PEP-002783-JUL</t>
  </si>
  <si>
    <t>0001046071</t>
  </si>
  <si>
    <t>0019367946</t>
  </si>
  <si>
    <t>P.PEP-002681-JUL</t>
  </si>
  <si>
    <t>0005076459</t>
  </si>
  <si>
    <t>P.PEP-002684-JUL</t>
  </si>
  <si>
    <t>0005076658</t>
  </si>
  <si>
    <t>827-122-12201, 827-242-24201, 827-249-24901</t>
  </si>
  <si>
    <t>P.PEP-002784-JUL</t>
  </si>
  <si>
    <t>0019367960</t>
  </si>
  <si>
    <t>P.PEP-002577-JUL</t>
  </si>
  <si>
    <t>0019254059</t>
  </si>
  <si>
    <t>0019285788</t>
  </si>
  <si>
    <t>0001046076</t>
  </si>
  <si>
    <t>P.PEP-002636-JUL</t>
  </si>
  <si>
    <t>P.PEP-002757-JUL</t>
  </si>
  <si>
    <t>P.PEP-002689-JUL</t>
  </si>
  <si>
    <t>0008740137</t>
  </si>
  <si>
    <t>P.PEP-002662-JUL</t>
  </si>
  <si>
    <t>0004723438</t>
  </si>
  <si>
    <t>P.PEP-002568-JUL</t>
  </si>
  <si>
    <t>0019254061</t>
  </si>
  <si>
    <t>0019285801</t>
  </si>
  <si>
    <t>0001046081</t>
  </si>
  <si>
    <t>P.PEP-002634-JUL</t>
  </si>
  <si>
    <t>P.PEP-002758-JUL</t>
  </si>
  <si>
    <t>P.PEP-002620-JUL</t>
  </si>
  <si>
    <t>0005936581</t>
  </si>
  <si>
    <t>P.PEP-002691-JUL</t>
  </si>
  <si>
    <t>0004723113</t>
  </si>
  <si>
    <t>P.PEP-002667-JUL</t>
  </si>
  <si>
    <t>0004723856</t>
  </si>
  <si>
    <t>P.PEP-002666-JUL</t>
  </si>
  <si>
    <t>0004723790</t>
  </si>
  <si>
    <t>P.PEP-002571-JUL</t>
  </si>
  <si>
    <t>P.PEP-002633-JUL</t>
  </si>
  <si>
    <t>P.PEP-002761-JUL</t>
  </si>
  <si>
    <t>P.PEP-002785-JUL</t>
  </si>
  <si>
    <t>0019254063</t>
  </si>
  <si>
    <t>0019285815</t>
  </si>
  <si>
    <t>0001046089</t>
  </si>
  <si>
    <t>0019367969</t>
  </si>
  <si>
    <t>P.PEP-002621-JUL</t>
  </si>
  <si>
    <t>0005936597</t>
  </si>
  <si>
    <t>P.PEP-002697-JUL</t>
  </si>
  <si>
    <t>0004722820</t>
  </si>
  <si>
    <t>P.PEP-002578-JUL</t>
  </si>
  <si>
    <t>0019254066</t>
  </si>
  <si>
    <t>0019285825</t>
  </si>
  <si>
    <t>0001046093</t>
  </si>
  <si>
    <t>0019367978</t>
  </si>
  <si>
    <t>P.PEP-002632-JUL</t>
  </si>
  <si>
    <t>P.PEP-002764-JUL</t>
  </si>
  <si>
    <t>P.PEP-002780-JUL</t>
  </si>
  <si>
    <t>P.PEP-002660-JUL</t>
  </si>
  <si>
    <t>0008740147</t>
  </si>
  <si>
    <t>P.PEP-002670-JUL</t>
  </si>
  <si>
    <t>0005740112</t>
  </si>
  <si>
    <t>P.PEP-002669-JUL</t>
  </si>
  <si>
    <t>0004724073</t>
  </si>
  <si>
    <t>P.PEP-002579-JUL</t>
  </si>
  <si>
    <t>P.PEP-002631-JUL</t>
  </si>
  <si>
    <t>P.PEP-002763-JUL</t>
  </si>
  <si>
    <t>P.PEP-002792-JUL</t>
  </si>
  <si>
    <t>0019254067</t>
  </si>
  <si>
    <t>0001928536</t>
  </si>
  <si>
    <t>0001046095</t>
  </si>
  <si>
    <t>0019367984</t>
  </si>
  <si>
    <t>P.PEP-002091-JUN</t>
  </si>
  <si>
    <t>0000960583</t>
  </si>
  <si>
    <t>P.PEP-002630-JUL</t>
  </si>
  <si>
    <t>0019285856</t>
  </si>
  <si>
    <t>P.PEP-002672-JUL</t>
  </si>
  <si>
    <t>0008740118</t>
  </si>
  <si>
    <t>P.PEP-002574-JUL</t>
  </si>
  <si>
    <t>0019254069</t>
  </si>
  <si>
    <t>P.PEP-002627-JUL</t>
  </si>
  <si>
    <t>0019285867</t>
  </si>
  <si>
    <t>0001046100</t>
  </si>
  <si>
    <t>P.PEP-002765-JUL</t>
  </si>
  <si>
    <t>P.PEP-002680-JUL</t>
  </si>
  <si>
    <t>0005076354</t>
  </si>
  <si>
    <t>P.PEP-002682-JUL</t>
  </si>
  <si>
    <t>0005076508</t>
  </si>
  <si>
    <t>P.PEP-002679-JUL</t>
  </si>
  <si>
    <t>0005076237</t>
  </si>
  <si>
    <t>P.PEP-002683-JUL</t>
  </si>
  <si>
    <t>0005076563</t>
  </si>
  <si>
    <t>P.PEP-002580-JUL</t>
  </si>
  <si>
    <t>0019254071</t>
  </si>
  <si>
    <t>P.PEP-002646-JUL</t>
  </si>
  <si>
    <t>P.PEP-002767-JUL</t>
  </si>
  <si>
    <t>P.PEP-002786-JUL</t>
  </si>
  <si>
    <t>P.PEP-002787-JUL</t>
  </si>
  <si>
    <t>0019285879</t>
  </si>
  <si>
    <t>0001046109</t>
  </si>
  <si>
    <t>0019367995</t>
  </si>
  <si>
    <t>0019368006</t>
  </si>
  <si>
    <t>P.PEP-002674-JUL</t>
  </si>
  <si>
    <t>0008740109</t>
  </si>
  <si>
    <t>P.PEP-002677-JUL</t>
  </si>
  <si>
    <t>0008740104</t>
  </si>
  <si>
    <t>P.PEP-002668-JUL</t>
  </si>
  <si>
    <t>0004723937</t>
  </si>
  <si>
    <t>827-122-12201, 827-248-24801, 827-249-24901</t>
  </si>
  <si>
    <t>P.PEP-002611-JUL</t>
  </si>
  <si>
    <t>0003148626</t>
  </si>
  <si>
    <t>P.PEP-002612-JUL</t>
  </si>
  <si>
    <t>0003148505</t>
  </si>
  <si>
    <t>P.PEP-002696-JUL</t>
  </si>
  <si>
    <t>0004722725</t>
  </si>
  <si>
    <t>P.PEP-002609-JUL</t>
  </si>
  <si>
    <t>0003148749</t>
  </si>
  <si>
    <t>P.PEP-002584-JUL</t>
  </si>
  <si>
    <t>0019254074</t>
  </si>
  <si>
    <t>0019285903</t>
  </si>
  <si>
    <t>0001046115</t>
  </si>
  <si>
    <t>0019368021</t>
  </si>
  <si>
    <t>P.PEP-002644-JUL</t>
  </si>
  <si>
    <t>P.PEP-002768-JUL</t>
  </si>
  <si>
    <t>P.PEP-002788-JUL</t>
  </si>
  <si>
    <t>P.PEP-002619-JUL</t>
  </si>
  <si>
    <t>0005936553</t>
  </si>
  <si>
    <t>P.PEP-002665-JUL</t>
  </si>
  <si>
    <t>0004723698</t>
  </si>
  <si>
    <t>P.PEP-002690-JUL</t>
  </si>
  <si>
    <t>0004722973</t>
  </si>
  <si>
    <t>P.PEP-002692-JUL</t>
  </si>
  <si>
    <t>0004723199</t>
  </si>
  <si>
    <t>P.PEP-002664-JUL</t>
  </si>
  <si>
    <t>0004723616</t>
  </si>
  <si>
    <t>P.PEP-002698-JUL</t>
  </si>
  <si>
    <t>0004722883</t>
  </si>
  <si>
    <t>P.PEP-002618-JUL</t>
  </si>
  <si>
    <t>0005936538</t>
  </si>
  <si>
    <t>P.PEP-002581-JUL</t>
  </si>
  <si>
    <t>0019254076</t>
  </si>
  <si>
    <t>P.PEP-002653-JUL</t>
  </si>
  <si>
    <t>0008727779</t>
  </si>
  <si>
    <t>P.PEP-002649-JUL</t>
  </si>
  <si>
    <t>0005100388</t>
  </si>
  <si>
    <t>P.PEP-002651-JUL</t>
  </si>
  <si>
    <t>0008727755</t>
  </si>
  <si>
    <t>P.PEP-002650-JUL</t>
  </si>
  <si>
    <t>0005100477</t>
  </si>
  <si>
    <t>P.PEP-002583-JUL</t>
  </si>
  <si>
    <t>0019254077</t>
  </si>
  <si>
    <t>0019285915</t>
  </si>
  <si>
    <t>P.PEP-002642-JUL</t>
  </si>
  <si>
    <t>P.PEP-002652-JUL</t>
  </si>
  <si>
    <t>0008727657</t>
  </si>
  <si>
    <t>P.PEP-002647-JUL</t>
  </si>
  <si>
    <t>0005100227</t>
  </si>
  <si>
    <t>P.PEP-002685-JUL</t>
  </si>
  <si>
    <t>0005100008</t>
  </si>
  <si>
    <t>0005100108</t>
  </si>
  <si>
    <t>P.PEP-002686-JUL</t>
  </si>
  <si>
    <t>P.PEP-002656-JUL</t>
  </si>
  <si>
    <t>0008727739</t>
  </si>
  <si>
    <t>P.PEP-002648-JUL</t>
  </si>
  <si>
    <t>0005100302</t>
  </si>
  <si>
    <t>JOSE DOLORES GARCIA SUAREZ</t>
  </si>
  <si>
    <t>RUBEN OMAR INIESTRA DOMINGUEZ</t>
  </si>
  <si>
    <t>CALIDAD DE LA EMULSION PARA RIEGO DE IMPREGNACION: INCLUYE: % DE RESIDUO POR DESTILACION, VISCOSIDAD SAYBOL DE LA OBRA B26 RECUPERACION DE CARPETA. REENCARPETADO Y OBRAS COMPLEMENTARIAS (CAMINO A NICOLAS ROMERO)</t>
  </si>
  <si>
    <t>CALIDAD DE MATERIAL PETREO PARA SELLO, INCLUYE DENSIDAD, ABSORCION, DESGASTE, GRANULOMETRIA P.V.S.S.</t>
  </si>
  <si>
    <t>GASTOS DE MUESTREO Y VIATICOS DEL 18 Y 20 DE DICIEMBRE DEL 2017</t>
  </si>
  <si>
    <t>A227</t>
  </si>
  <si>
    <t>B377</t>
  </si>
  <si>
    <t>PIEDRA</t>
  </si>
  <si>
    <t>RENTA DE 2 DIAS DE REVOLVEDORA DE UN SACO</t>
  </si>
  <si>
    <t>2 DIAS DE RENTA DE VIBRADOR PARA CONCRETO</t>
  </si>
  <si>
    <t>4 DIAS DE RENTA DE RETROEXCAVADORA</t>
  </si>
  <si>
    <t>4 DIAS DE RENTA DE CAMION DE VOLTEO</t>
  </si>
  <si>
    <t>ARACELI DAMIAND DUARTE</t>
  </si>
  <si>
    <t>HERIBERTO ALVARAEZ ALVARADO</t>
  </si>
  <si>
    <t xml:space="preserve">GREÑA   </t>
  </si>
  <si>
    <t>HERIBERTO ALVARAEZ LAVARADO</t>
  </si>
  <si>
    <t>C138</t>
  </si>
  <si>
    <t>RENTA DE RETROEXCAVADORA</t>
  </si>
  <si>
    <t>ESMALTE IMLAR S/R BLANCO</t>
  </si>
  <si>
    <t>ACRITON 6 AÑOS ROJO</t>
  </si>
  <si>
    <t>PINTURA VINILICA SUPERNOVI</t>
  </si>
  <si>
    <t>ADHESIVO SEÑÑADOR J-38</t>
  </si>
  <si>
    <t>BROCHA MAMEY 4"</t>
  </si>
  <si>
    <t>ESMALTE IMLAR S/R NEGRO</t>
  </si>
  <si>
    <t>AHESIVO SELLADOR J-39</t>
  </si>
  <si>
    <t>ESMALTE AMARILLO TRAFICO SCT</t>
  </si>
  <si>
    <t>RODILLOS PACHON 149</t>
  </si>
  <si>
    <t>BROCHA MAMEY 3"</t>
  </si>
  <si>
    <t>ESMALTE AMARILLO TRAFICO</t>
  </si>
  <si>
    <t>LISTA DE RAYA DEL 06 AL 11 DE AGOSTO DEL 2018</t>
  </si>
  <si>
    <t>LISTA DE RAYA DEL 13 AL 18 DE AGOSTO DEL 2018</t>
  </si>
  <si>
    <t>P.PEP-002941-AGO</t>
  </si>
  <si>
    <t>0001075331</t>
  </si>
  <si>
    <t>P.PEP-003073-AGO</t>
  </si>
  <si>
    <t>0019497744</t>
  </si>
  <si>
    <t>P.PEP-003019-AGO</t>
  </si>
  <si>
    <t>0008854232</t>
  </si>
  <si>
    <t>P.PEP-003053-AGO</t>
  </si>
  <si>
    <t>0008869926</t>
  </si>
  <si>
    <t>P.PEP-002969-AGO</t>
  </si>
  <si>
    <t>P.PEP-002970-AGO</t>
  </si>
  <si>
    <t>0008918457</t>
  </si>
  <si>
    <t>P.PEP-002940-AGO</t>
  </si>
  <si>
    <t>0001075335</t>
  </si>
  <si>
    <t>P.PEP-003000-AGO</t>
  </si>
  <si>
    <t>0008918420</t>
  </si>
  <si>
    <t>P.PEP-003058-AGO</t>
  </si>
  <si>
    <t>0008869892</t>
  </si>
  <si>
    <t>P.PEP-003014-AGO</t>
  </si>
  <si>
    <t>P.PEP-003015-AGO</t>
  </si>
  <si>
    <t>0008854282</t>
  </si>
  <si>
    <t>0008854290</t>
  </si>
  <si>
    <t>P.PEP-002964-AGO</t>
  </si>
  <si>
    <t>0008918485</t>
  </si>
  <si>
    <t>P.PEP-003074-AGO</t>
  </si>
  <si>
    <t>0019497748</t>
  </si>
  <si>
    <t>P.PEP-003002-AGO</t>
  </si>
  <si>
    <t>0008918433</t>
  </si>
  <si>
    <t>P.PEP-003030-AGO</t>
  </si>
  <si>
    <t>0009122199</t>
  </si>
  <si>
    <t>P.PEP-002962-AGO</t>
  </si>
  <si>
    <t>0008918475</t>
  </si>
  <si>
    <t>0008918478</t>
  </si>
  <si>
    <t>P.PEP-002961-AGO</t>
  </si>
  <si>
    <t>P.PEP-003037-AGO</t>
  </si>
  <si>
    <t>0009122542</t>
  </si>
  <si>
    <t>P.PEP-003038-AGO</t>
  </si>
  <si>
    <t>0009122581</t>
  </si>
  <si>
    <t>P.PEP-002939-AGO</t>
  </si>
  <si>
    <t>0001075339</t>
  </si>
  <si>
    <t>P.PEP-003075-AGO</t>
  </si>
  <si>
    <t>0019497755</t>
  </si>
  <si>
    <t>P.PEP-003076-AGO</t>
  </si>
  <si>
    <t>0019497760</t>
  </si>
  <si>
    <t>P.PEP-003044-AGO</t>
  </si>
  <si>
    <t>0009122072</t>
  </si>
  <si>
    <t>P.PEP-002938-AGO</t>
  </si>
  <si>
    <t>0001075353</t>
  </si>
  <si>
    <t>P.PEP-003054-AGO</t>
  </si>
  <si>
    <t>0008869924</t>
  </si>
  <si>
    <t>P.PEP-003029-AGO</t>
  </si>
  <si>
    <t>0009122167</t>
  </si>
  <si>
    <t>P.PEP-003040-AGO</t>
  </si>
  <si>
    <t>0009122650</t>
  </si>
  <si>
    <t>827-122-12201, 827-241-24101, 827-242-24201, 827-249-24901</t>
  </si>
  <si>
    <t>P.PEP-003041-AGO</t>
  </si>
  <si>
    <t>P.PEP-003042-AGO</t>
  </si>
  <si>
    <t>0009122701</t>
  </si>
  <si>
    <t>0009122755</t>
  </si>
  <si>
    <t>P.PEP-002992-AGO</t>
  </si>
  <si>
    <t>0009536278</t>
  </si>
  <si>
    <t>P.PEP-003001-AGO</t>
  </si>
  <si>
    <t>0008918426</t>
  </si>
  <si>
    <t>827-122-12201, 827-244-24401, 827-249-24901, 827-242-24201, 827-241-24101</t>
  </si>
  <si>
    <t>P.PEP-003043-AGO</t>
  </si>
  <si>
    <t>0009122123</t>
  </si>
  <si>
    <t>P.PEP-002954-AGO</t>
  </si>
  <si>
    <t>0008918534</t>
  </si>
  <si>
    <t>827-122-12201, 827-249-24901, 827-242-24201, 827-244-24401, 827-241-24101, 827-246-24601, 827-248-24801</t>
  </si>
  <si>
    <t>P.PEP-003061-AGO</t>
  </si>
  <si>
    <t>0008869878</t>
  </si>
  <si>
    <t>P.PEP-003036-AGO</t>
  </si>
  <si>
    <t>0009122508</t>
  </si>
  <si>
    <t>P.PEP-002857-AGO</t>
  </si>
  <si>
    <t>0001075357</t>
  </si>
  <si>
    <t>P.PEP-003077-AGO</t>
  </si>
  <si>
    <t>0019497766</t>
  </si>
  <si>
    <t>P.PEP-003057-AGO</t>
  </si>
  <si>
    <t>0008869902</t>
  </si>
  <si>
    <t>P.PEP-003031-AGO</t>
  </si>
  <si>
    <t>0009122261</t>
  </si>
  <si>
    <t>P.PEP-003032-AGO</t>
  </si>
  <si>
    <t>P.PEP-003039-AGO</t>
  </si>
  <si>
    <t>0009122314</t>
  </si>
  <si>
    <t>0009122615</t>
  </si>
  <si>
    <t>827-122-12201, 827-241-24101, 827-249-24901, 827-242-24201</t>
  </si>
  <si>
    <t>P.PEP-003003-AGO</t>
  </si>
  <si>
    <t>0008918440</t>
  </si>
  <si>
    <t>P.PEP-003012-AGO</t>
  </si>
  <si>
    <t>0008854273</t>
  </si>
  <si>
    <t>P.PEP-002854-AGO</t>
  </si>
  <si>
    <t>0001075408</t>
  </si>
  <si>
    <t>0019497947</t>
  </si>
  <si>
    <t>P.PEP-003078-AGO</t>
  </si>
  <si>
    <t>P.PEP-002968-AGO</t>
  </si>
  <si>
    <t>0008918446</t>
  </si>
  <si>
    <t>P.PEP-003025-AGO</t>
  </si>
  <si>
    <t>0008854207</t>
  </si>
  <si>
    <t>P.PEP-002973-AGO</t>
  </si>
  <si>
    <t>0009536434</t>
  </si>
  <si>
    <t>P.PEP-002972-AGO</t>
  </si>
  <si>
    <t>0009536482</t>
  </si>
  <si>
    <t>P.PEP-002971-AGO</t>
  </si>
  <si>
    <t>0009536567</t>
  </si>
  <si>
    <t>P.PEP-002994-AGO</t>
  </si>
  <si>
    <t>0008918410</t>
  </si>
  <si>
    <t>P.PEP-003056-AGO</t>
  </si>
  <si>
    <t>0008869911</t>
  </si>
  <si>
    <t>P.PEP-003055-AGO</t>
  </si>
  <si>
    <t>0008869919</t>
  </si>
  <si>
    <t>P.PEP-003062-AGO</t>
  </si>
  <si>
    <t>0008869871</t>
  </si>
  <si>
    <t>P.PEP-003060-AGO</t>
  </si>
  <si>
    <t>0088869882</t>
  </si>
  <si>
    <t>P.PEP-002853-AGO</t>
  </si>
  <si>
    <t>0001075406</t>
  </si>
  <si>
    <t>P.PEP-003079-AGO</t>
  </si>
  <si>
    <t>0019497773</t>
  </si>
  <si>
    <t>P.PEP-003034-AGO</t>
  </si>
  <si>
    <t>0009122409</t>
  </si>
  <si>
    <t>P.PEP-002956-AGO</t>
  </si>
  <si>
    <t>0008918526</t>
  </si>
  <si>
    <t>P.PEP-002849-AGO</t>
  </si>
  <si>
    <t>0001075375</t>
  </si>
  <si>
    <t>P.PEP-003080-AGO</t>
  </si>
  <si>
    <t>0019497780</t>
  </si>
  <si>
    <t>P.PEP-003016-AGO</t>
  </si>
  <si>
    <t>0008854240</t>
  </si>
  <si>
    <t>P.PEP-003017-AGO</t>
  </si>
  <si>
    <t>0008854253</t>
  </si>
  <si>
    <t>P.PEP-003018-AGO</t>
  </si>
  <si>
    <t>0008854235</t>
  </si>
  <si>
    <t>827-122-12201, 827-242-24201, 827-249-24901, 827-248-24801, 827-241-24101</t>
  </si>
  <si>
    <t>P.PEP-003035-AGO</t>
  </si>
  <si>
    <t>0009122457</t>
  </si>
  <si>
    <t>P.PEP-003048-AGO</t>
  </si>
  <si>
    <t>P.PEP-003049-AGO</t>
  </si>
  <si>
    <t>0008869974</t>
  </si>
  <si>
    <t>0008869968</t>
  </si>
  <si>
    <t>P.PEP-003046-AGO</t>
  </si>
  <si>
    <t>0008869951</t>
  </si>
  <si>
    <t>P.PEP-003045-AGO</t>
  </si>
  <si>
    <t>0008869960</t>
  </si>
  <si>
    <t>P.PEP-002953-AGO</t>
  </si>
  <si>
    <t>0008918538</t>
  </si>
  <si>
    <t>P.PEP-002955-AGO</t>
  </si>
  <si>
    <t>0008918530</t>
  </si>
  <si>
    <t>P.PEP-002850-AGO</t>
  </si>
  <si>
    <t>0001075379</t>
  </si>
  <si>
    <t>P.PEP-003072-AGO</t>
  </si>
  <si>
    <t>0019497783</t>
  </si>
  <si>
    <t>P.PEP-003021-AGO</t>
  </si>
  <si>
    <t>0008854224</t>
  </si>
  <si>
    <t>P.PEP-003022-AGO</t>
  </si>
  <si>
    <t>0008854214</t>
  </si>
  <si>
    <t>P.PEP-003020-AGO</t>
  </si>
  <si>
    <t>0008854219</t>
  </si>
  <si>
    <t>ADRIAN JIMENEZ HARO</t>
  </si>
  <si>
    <t>ANTICIPO DEL 60% POR LA ELABORACION DE ESTUDIO GEOLOGICO Y GEOFISICO PARA DEFINIR LA GEOMETRIA Y GENESIS DE LOS HUNDIMIENTOS EN LA COLONIA LA JOYA, MUNICIPIO DE ZITACUARO, MICHOACAN</t>
  </si>
  <si>
    <t>PAGO DEL 40% RESTANTE POR LA ELABORACION DE ESTUDIO GEOLOGICO-GEOFISICO PARA DEFINIR LA GEOMETRIA Y GENESIS DE LOS HUNDIMIENTOS EN LA COLONIA LA JOYA, MUNICIPIO DE ZITACUARO, MICHOACAN</t>
  </si>
  <si>
    <t>AAA17626</t>
  </si>
  <si>
    <t>VIDRIO Y ALUMINIO FENIX</t>
  </si>
  <si>
    <t>METRO DE VIDRIO TEMPLADO</t>
  </si>
  <si>
    <t>P.PEP-003163-AGO</t>
  </si>
  <si>
    <t>0019445995</t>
  </si>
  <si>
    <t>P.PEP-003179-AGO</t>
  </si>
  <si>
    <t>0019446010</t>
  </si>
  <si>
    <t>P.PEP-003180-AGO</t>
  </si>
  <si>
    <t>0019446018</t>
  </si>
  <si>
    <t>P.PEP-003183-AGO</t>
  </si>
  <si>
    <t>0019446031</t>
  </si>
  <si>
    <t>P.PEP-003184-AGO</t>
  </si>
  <si>
    <t>0019446046</t>
  </si>
  <si>
    <t>P.PEP-003185-AGO</t>
  </si>
  <si>
    <t>0019446148</t>
  </si>
  <si>
    <t>P.PEP-003186-AGO</t>
  </si>
  <si>
    <t>0019446077</t>
  </si>
  <si>
    <t>P.PEP-003188-AGO</t>
  </si>
  <si>
    <t>0019446083</t>
  </si>
  <si>
    <t>P.PEP-003190-AGO</t>
  </si>
  <si>
    <t>0019446091</t>
  </si>
  <si>
    <t>LISTA DE RAYA DEL 10 AL 15 DE SEPTIEMBRE DEL 2018</t>
  </si>
  <si>
    <t>LISTA DE RAYA DEL 17 AL 22 DE SEPTIEMBRE DEL 2018</t>
  </si>
  <si>
    <t>REHABILITACIÓN DE 2 AULAS EN ESCUELA</t>
  </si>
  <si>
    <t>ED-501-2018-110</t>
  </si>
  <si>
    <t>MUNICIPIO DE ZITÁCUARO</t>
  </si>
  <si>
    <t>CONSTRUCCIÓN DE MURO DE CONTENCIÓN EN J. DE N. DE NIÑOS "SAMUEL RAMOS"</t>
  </si>
  <si>
    <t>ED-501-2018-101</t>
  </si>
  <si>
    <t>REHABILITACIÓN DE AULAS EN PREESCOLAR "ALFREDO MAILLEFERT"</t>
  </si>
  <si>
    <t>ED-501-2018-089</t>
  </si>
  <si>
    <t>REHABILITACIÓN DE DRENAJE SANITARIO Y REPOSICIÓN DE PAVIMENTO</t>
  </si>
  <si>
    <t>AYS-501-2018-249</t>
  </si>
  <si>
    <t>LISTA DE RAYA DEL 24 AL 29 DE SEPTIEMBRE DEL 2018</t>
  </si>
  <si>
    <t>LISTA DE RAYA DEL 01 AL 06 DE OCTUBRE DEL 2018</t>
  </si>
  <si>
    <t>MEJORAMIENTO DE CONSULTORIO EN EL CENTRO DE SALUD</t>
  </si>
  <si>
    <t>SAL-501-2018-214</t>
  </si>
  <si>
    <t xml:space="preserve">LISTA DE RAYA DEL 01 AL 06 DE OCTUBRE DEL 2018 </t>
  </si>
  <si>
    <t>P.PEP-003586-SEP</t>
  </si>
  <si>
    <t>0006144415</t>
  </si>
  <si>
    <t>P.PEP-003033-AGO</t>
  </si>
  <si>
    <t>0009122360</t>
  </si>
  <si>
    <t>P.PEP-003606-SEP</t>
  </si>
  <si>
    <t>0006158845</t>
  </si>
  <si>
    <t>P.PEP-003583-SEP</t>
  </si>
  <si>
    <t>0006144425</t>
  </si>
  <si>
    <t>P.PEP-003582-SEP</t>
  </si>
  <si>
    <t>0006144454</t>
  </si>
  <si>
    <t>P.PEP-003612-SEP</t>
  </si>
  <si>
    <t>0006158791</t>
  </si>
  <si>
    <t>827-122-12201, 827-242-24201, 827-249-24901, 827-241-24101</t>
  </si>
  <si>
    <t>P.PEP-003613-SEP</t>
  </si>
  <si>
    <t>0006158803</t>
  </si>
  <si>
    <t>P.PEP-003605-SEP</t>
  </si>
  <si>
    <t>0000502880</t>
  </si>
  <si>
    <t>826-122-12201</t>
  </si>
  <si>
    <t>P.PEP-003712-SEP</t>
  </si>
  <si>
    <t>P.PEP-003743-SEP</t>
  </si>
  <si>
    <t>0001182379</t>
  </si>
  <si>
    <t>0001196396</t>
  </si>
  <si>
    <t>LISTA DE RAYA DEL 08 AL 13 DE OCTUBRE DEL 2018</t>
  </si>
  <si>
    <t>C147</t>
  </si>
  <si>
    <t>TUBO DE CONCRERTO 18"</t>
  </si>
  <si>
    <t>C148</t>
  </si>
  <si>
    <t>VIAJE GRAVA</t>
  </si>
  <si>
    <t>C149</t>
  </si>
  <si>
    <t>M2 LOSETA 33X33 CM</t>
  </si>
  <si>
    <t>BTS PEGAPISOS 20 KG</t>
  </si>
  <si>
    <t>BTS BOQUILLA</t>
  </si>
  <si>
    <t>JUAN PABLO PADILLA GONZALEZ</t>
  </si>
  <si>
    <t>TUBO DE COBRE TIPO M DE 1/2</t>
  </si>
  <si>
    <t>TUBO DE COBRE TIPO L DE 1/2</t>
  </si>
  <si>
    <t>TEE DE COBRE DE 1/2</t>
  </si>
  <si>
    <t>CODO DE COBRE DE 1/2</t>
  </si>
  <si>
    <t>SOLDADURA DE ESTAÑO 95-5 CA6MT</t>
  </si>
  <si>
    <t>SOLDADURA DE ESTAÑO 50-50</t>
  </si>
  <si>
    <t>PASTA PARA SOLDAR SILER 250 GRS</t>
  </si>
  <si>
    <t>LIJA PARA PLOMERO</t>
  </si>
  <si>
    <t>COPLE LISO DE COBRE DE 1/2</t>
  </si>
  <si>
    <t>VALVULA ANGULAR ROSCABLE DE 1/2</t>
  </si>
  <si>
    <t>CONECTOR DE COBRE CUERDA EXTERIOR DE 1/2</t>
  </si>
  <si>
    <t>TAPON CAPA DE FIERRO GALVANIZADO 1/2</t>
  </si>
  <si>
    <t>VÁLVULA DE PASO 1/2 ROSCABLE 1/2</t>
  </si>
  <si>
    <t>CABLE THWCAL 10</t>
  </si>
  <si>
    <t>CENTRO DE CARGA EMPOTRABLE 6 POLOS</t>
  </si>
  <si>
    <t>INTERRUPTOR TERMOMAGNETICO 1POLO</t>
  </si>
  <si>
    <t>CINTA AISLANTE ELECTRICA 19M</t>
  </si>
  <si>
    <t>POLIFLEX DE 3/4 CON GUIA</t>
  </si>
  <si>
    <t>CAJA</t>
  </si>
  <si>
    <t>TUBO PVC DE NORMA 2"</t>
  </si>
  <si>
    <t>PEGAMENTO PARA PVC 0.50 LT</t>
  </si>
  <si>
    <t>YEE DE PVC DE 2"</t>
  </si>
  <si>
    <t>CODO DE PVC DE 2X90</t>
  </si>
  <si>
    <t>CODO DE PVC DE 2X45</t>
  </si>
  <si>
    <t>TEE DE PVC 2"</t>
  </si>
  <si>
    <t>REDUCCION BUSHING DE CPVC DE 3/4 A 1/2</t>
  </si>
  <si>
    <t>CONECTOR DE CPVC CUERDA EXTERIOR DE 1/2</t>
  </si>
  <si>
    <t>PEGAMENTO EN TUBO PARA CPVC</t>
  </si>
  <si>
    <t>CONSTRUCCIÓN DE LÍNEA DE CONDUCCIÓN Y SISTEMA DE BOMBEO DE AGUA POTABLE</t>
  </si>
  <si>
    <t>AYS-501-2018-026</t>
  </si>
  <si>
    <t>LISTA DE RAYA DEL 15 AL 20 DE OCTUBRE DEL 2018</t>
  </si>
  <si>
    <t xml:space="preserve">CONSTRUCCIÓN DE BARDA PERIMETRAL EN ESCUELA PRIMARIA </t>
  </si>
  <si>
    <t>ED-501-2018-114</t>
  </si>
  <si>
    <t>LISTA DE RAYA DEL 22 AL 27 DE OCTUBRE DEL 2018</t>
  </si>
  <si>
    <t>LISTA DE RAYA DEL 22 AL 27 OCTUBRE DEL 2018</t>
  </si>
  <si>
    <t>CENTRO DE CARGA DE DOS VENTANAS</t>
  </si>
  <si>
    <t>REGISTRO DE 1/2 CON TAPA</t>
  </si>
  <si>
    <t>CHALUPAS</t>
  </si>
  <si>
    <t>PASILLA DE 20 AMP</t>
  </si>
  <si>
    <t>CONTACTO DOBLE</t>
  </si>
  <si>
    <t>APAGADOR</t>
  </si>
  <si>
    <t>TAPA DE 2 VENTANAS</t>
  </si>
  <si>
    <t>CENTRO DE CARGA DE DOS PASTILLAS</t>
  </si>
  <si>
    <t>LAMPARA DE LED</t>
  </si>
  <si>
    <t>CONTACTOS DOBLES</t>
  </si>
  <si>
    <t>A472</t>
  </si>
  <si>
    <t>1 DIA DE RENTA DE MAQUINA REVOLVEDORA PARA REHABILITACION DE AULAS EN PREESCOLAR "ALFREDO MAILLEFERT"</t>
  </si>
  <si>
    <t>1 DIA DE RENTA DE VIBRADOR, PARA REHABILITACION DE AULAS EN PREESCOLAR "ALFREDO MAILLEFERT"</t>
  </si>
  <si>
    <t>2 DIAS DE RENTA DE MAQUINA REVOLVEDORA, PARA CONSTRUCCION DE MURO DE CONTENCION EN J. DE NIÑOS "SAMUEL RAMOS"</t>
  </si>
  <si>
    <t>2 DIAS DE RENTA DE VIBRADOR PARA CONSTRUCCION DE MURO DE CONTENCION EN J. DE NIÑOS "SAMUEL RAMOS"</t>
  </si>
  <si>
    <t>A471</t>
  </si>
  <si>
    <t>M3 ARENA</t>
  </si>
  <si>
    <t>M3 GRAVA</t>
  </si>
  <si>
    <t>CEMENTO GRIS CPC 30R RS-SE</t>
  </si>
  <si>
    <t>CEMENTO GRIS CPC-30R RS-SE</t>
  </si>
  <si>
    <t>VARILLAS DE ACERO DE 3/8"</t>
  </si>
  <si>
    <t>CLAVOS CON CABEZA DE 3"</t>
  </si>
  <si>
    <t>LISTA DE RAYA DEL 29 DE OCTUBRE AL 03 DE NOVIEMBRE DEL 2018</t>
  </si>
  <si>
    <t>ED-501-2018-115</t>
  </si>
  <si>
    <t>ED-501-2018-117</t>
  </si>
  <si>
    <t>LISTA DE RAYA DEL 05 AL 10 DE NOVIEMBRE DEL 2018</t>
  </si>
  <si>
    <t>CONSTRUCIÓN DE BARDA PERIMETRAL EN ESC. TELESECUNDARIA</t>
  </si>
  <si>
    <t>ED-501-2018-106</t>
  </si>
  <si>
    <t>CONSTRUCCIÓN DE CERCO PERIMETRAL EN JARDÍN DE NIÑOS.</t>
  </si>
  <si>
    <t>ED-501-2018-087</t>
  </si>
  <si>
    <t>CEMENTO GRIS CPC 30R</t>
  </si>
  <si>
    <t>BLOCK MACIZO</t>
  </si>
  <si>
    <t>VARILLAS DE ACERO DOBLADAS DE 3/8"</t>
  </si>
  <si>
    <t>ANILLO DE 10X15</t>
  </si>
  <si>
    <t>CLAVOS CON CABEZA PARA MADERA DE 2 1/2"</t>
  </si>
  <si>
    <t>MORTERO PARA ALBAÑILERIA</t>
  </si>
  <si>
    <t>MATERIAL DE MINA EN ARENA</t>
  </si>
  <si>
    <t>MATERIAL DE MINA EN GRAVA</t>
  </si>
  <si>
    <t>MARISOL CHAPARRO GARCIA</t>
  </si>
  <si>
    <t>BLOCK DE CONCRETO</t>
  </si>
  <si>
    <t>AYS-501-2018-027</t>
  </si>
  <si>
    <t>LISTA DE RAYA DEL 12 AL 17 DE NOVIEMBRE DEL 2018</t>
  </si>
  <si>
    <t>LISTA DE RAYA DEL 19 AL 24 DE NOVIEMBRE DEL 2018</t>
  </si>
  <si>
    <t>AMPLIACIÓN DE CLÍNICA</t>
  </si>
  <si>
    <t>SAL-501-2018-213</t>
  </si>
  <si>
    <t>LISTA DEL 19 AL 24 DE NOVIEMBRE DEL 2018</t>
  </si>
  <si>
    <t>CONSTRUCCIÓN DE TANQUE DE ALMACENAMIENTO DE AGUA POTABLE</t>
  </si>
  <si>
    <t>AYS-501-2018-006</t>
  </si>
  <si>
    <t>LISTA DE RAYA DEL 26 DE NOVIEMBRE AL 01 DE DICIEMBRE DEL 2018</t>
  </si>
  <si>
    <t>LISTA DE RAYA DEL 03 AL 08 DE DICIEMBRE DEL 2018</t>
  </si>
  <si>
    <t>LISTA DE RAYA DEL 10 AL 15 DE DICIEMBRE DEL 2018</t>
  </si>
  <si>
    <t>LISTA DE RAYA DEL 17 AL 22 DE DICIEMBRE DEL 2018</t>
  </si>
  <si>
    <t>LISTA DE RAYA DEL 24 AL 29 DE DICIEMBRE DEL 2018</t>
  </si>
  <si>
    <t>ESTUDIOS Y PROYECTOS PARA EL ORDENAMIENTO TERRITORIAL, S.C.</t>
  </si>
  <si>
    <t>ACTUALIZACION DEL ANALISIS COSTO-BENEFICIO PARA LA "CONSTRUCCION DEL AREA DE SERVICIOS EN EL CENTRO ECOTURÍSTICO DE LA PRESA DEL BOSQUE"</t>
  </si>
  <si>
    <t>D5E77C27</t>
  </si>
  <si>
    <t>DISEÑO DE MAPA DE ESTRATEGIA PARA DIFUSION DEL PROGRAMA DE DESARROLLO URBANO DEL CENTRO DE POBLACION DE LA HEROICA ZITACUARO</t>
  </si>
  <si>
    <t>ELABORACION DE PRESENTACION PARA LA DIFUSION DEL PROGRAMA DE DESARROLLO URBANO DEL CENTRO DE POBLACION DE LA HEROICA ZITACUARO</t>
  </si>
  <si>
    <t>3C97C3FA</t>
  </si>
  <si>
    <t>SINTESIS EJECUTIVA DEL PROGRAMA DE DESARROLLO URBANO DEL CENTRO DE POBLACION DE LA HEROICA ZITACUARO</t>
  </si>
  <si>
    <t>YESO</t>
  </si>
  <si>
    <t>ESTRIBO 10X15</t>
  </si>
  <si>
    <t>TUBO PVC DE 3"</t>
  </si>
  <si>
    <t xml:space="preserve">CONSTRUCCIÓN DE CANAL DE RIEGO </t>
  </si>
  <si>
    <t>OP-501-2018-226</t>
  </si>
  <si>
    <t>VARILLAS DE ACERO DOBLADAS MARCA SAN LUIS DE 3/8"</t>
  </si>
  <si>
    <t>ANILLO DE ALAMBRON 15X15</t>
  </si>
  <si>
    <t>CEMENTO GRIS CPC 30R TOLTECA 50KG</t>
  </si>
  <si>
    <t>ANILLO DE ALAMBRON 15X25</t>
  </si>
  <si>
    <t>ANILLO DE ALAMBRON 25X25</t>
  </si>
  <si>
    <t>SONOTUBO DE 20 CM DE DIAMETRO Y 3 M DE LARGO</t>
  </si>
  <si>
    <t>ESTRIBO 15X15</t>
  </si>
  <si>
    <t xml:space="preserve">MORTERO  </t>
  </si>
  <si>
    <t>CLAVO DE 1" PARA CHAFLAN</t>
  </si>
  <si>
    <t>CABLE THW CALIBRE 14</t>
  </si>
  <si>
    <t>CABLE THW CALIBRE 12</t>
  </si>
  <si>
    <t>CAJA CUADRADA GALVANIZADA DE 1/2" CON TAPA</t>
  </si>
  <si>
    <t>CHALUPA GALVANIZADA</t>
  </si>
  <si>
    <t>CURVAS DE 1/2" PARA TUBO CONDUIT PARED DELGADA</t>
  </si>
  <si>
    <t>CONECTOR CONDUIT DE 1/2" PARED DELGADA</t>
  </si>
  <si>
    <t>COPLE CONDUIT DE 1/2" PARED DELGADA</t>
  </si>
  <si>
    <t>TUBO CONDUIT PARED DELGADA DE 1/2"</t>
  </si>
  <si>
    <t>GABINETE DE SOBREPONER 30X30 CM</t>
  </si>
  <si>
    <t>ABRAZADERA DE UÑA DE 1/2" PARA TUBO CONDUIT</t>
  </si>
  <si>
    <t>CAJA CON 100 PIJAS PUNTA DE BROCA 8X3/4"</t>
  </si>
  <si>
    <t>VIAJE DE ARENA DE 7M3</t>
  </si>
  <si>
    <t xml:space="preserve">VIAJES DE GRAVA DE 7M3 </t>
  </si>
  <si>
    <t>VIAJE DE GREÑA DE 7M3</t>
  </si>
  <si>
    <t xml:space="preserve">VIAJES DE ARENA DE 7M3 </t>
  </si>
  <si>
    <t>VIAJE DE GRAVA DE 7M3</t>
  </si>
  <si>
    <t xml:space="preserve">VIAJES DE PIEDRA DE 7M3 </t>
  </si>
  <si>
    <t>PLACA 3 VENTANAS</t>
  </si>
  <si>
    <t>SPOT CH</t>
  </si>
  <si>
    <t>FOCO LED 10 W</t>
  </si>
  <si>
    <t>CAJA DE 3/4 CON TAPA</t>
  </si>
  <si>
    <t>PIJA 8X1"</t>
  </si>
  <si>
    <t>TAQUETE DE PLASTICO DE 1/4"</t>
  </si>
  <si>
    <t>CINTA DE AISLAR NITTO</t>
  </si>
  <si>
    <t>CABLE CALIBRE 10</t>
  </si>
  <si>
    <t>CABLE NEGRO CALIBRE 12</t>
  </si>
  <si>
    <t>CABLE VERDE CALIBRE 12</t>
  </si>
  <si>
    <t xml:space="preserve">CENTRO DE CARGA </t>
  </si>
  <si>
    <t>PASTILLA TERMOMAGNETICA 30 A</t>
  </si>
  <si>
    <t>BROCA DE 1/4" PARA CONCRETO</t>
  </si>
  <si>
    <t>CABLE DUPLEX CALIBRE 12</t>
  </si>
  <si>
    <t>CONTACTO DE SOBREPONER</t>
  </si>
  <si>
    <t>CONSULTORIA Y CONSTRUCCIONES CIVILES Y ELECTROMECANICAS DE MEXICO, S.A. DE C.V.</t>
  </si>
  <si>
    <t xml:space="preserve">LEVANTAMIENTOS TOPOGRAFICOS </t>
  </si>
  <si>
    <t>GRUPO BECAEM, S.A. DE C.V.</t>
  </si>
  <si>
    <t>RECIBI POR CONCEPTO DE "PROYECTO EJECUTIVO TERMINACION DE LA BIBLIOTECA PUBLICA DEL CENTRO CULTURAL SUPREMA JUNTA NACIONAL AMERICANA COLONIA HEROES FERROCARRILEROS PARA EL AYUNTAMIENTO DE ZITACUARO, MICHOACAN"</t>
  </si>
  <si>
    <t>RECIBI POR CONCEPTO DE "PROYECTO EJECUTIVO REHABILITACION DE UNIDAD DEPORTIVA LOPEZ RAYON, EN EL POLVORIN, PARA AYUNTAMIENTO DE ZITACUARO, MICHOACAN"</t>
  </si>
  <si>
    <t>RECIBI POR CONCEPTO DE "PROYECTO EJECUTIVO PAVIMENTACION DE LA CALLE JUAN ESCUTIA, LA PALMA DE CEDANO, PARA AYUNTAMIENTO DE ZITACUARO, MICHOACAN"</t>
  </si>
  <si>
    <t>RECIBI POR CONCEPTO DE "PROYECTO EJECUTIVO DRENAJE PLUVIAL EN CALLE MOCTEZUMA Y LA BARRANCA DEL DIABLO PRIMERA ETAPA, PARA AYUNTAMIENTO DE ZITACUARO, MICHOACAN"</t>
  </si>
  <si>
    <t>RECIBI POR CONCEPTO DE "PROYECTO EJECUTIVO TERMINACION DEL PARQUE RECREATIVO LINDA VISTA (EL BOSQUE), PARA AYUNTAMIENTO DE ZITACUARO, MICHOACAN"</t>
  </si>
  <si>
    <t>RECIBI POR CONCEPTO DE "PROYECTO EJECUTIVO PAVIMENTACION DE LA CALLE CANOA, FRACC. YURINGARI, ENTRE LAS CALLES EL UCAZ Y CAMINO A LA CANOA, NICOLAS ROMERO, 1A. MZA. FRACCIONAMINETO YURINGARI, PARA AYUNTAMIENTO DE ZITACUARO, MICHOACAN"</t>
  </si>
  <si>
    <t>RECIBI POR CONCEPTO DE "PROYECTO EJECUTIVO PAVIMENTACION A BASE DE CONCRETO HIDRAULICO DE CALLE BRADENBURGO, ENTRE LAS CALLES HIDALGO OTE. Y RAFAEL LANDIVAR, COL. FUENTES DE LA ESTACION, LOCALIDAD HEROICA ZITACUARO, PARA AYUNTAMIENTO DE ZITACUARO, MICHOACAN"</t>
  </si>
  <si>
    <t>RECIBI POR CONCEPTO DE "PROYECTO EJECUTIVO CALLE MELCHOR OCAMPO, ENTRE CALLE HIDALGO Y LERDO DE TEJADA, COL. COATEPEC DE MORELOS, LOCALIDAD HEROICA ZITACUARO, PARA AYUNTAMIENTO DE ZITACUARO, MICHOACAN"</t>
  </si>
  <si>
    <t>1/2 TONELADA DE VARILLA DE 3/8"</t>
  </si>
  <si>
    <t>LLAVO DE PASO GALVANIZADA DE 2"</t>
  </si>
  <si>
    <t>TEE GALVANIZADA DE 2"</t>
  </si>
  <si>
    <t>CODO GALVANIZADO DE 2"</t>
  </si>
  <si>
    <t>NIPLE GALVANIZADO DE 2"</t>
  </si>
  <si>
    <t>TAPON CAPA DE 2" GALVANIZADO</t>
  </si>
  <si>
    <t>VCLAVO PARA MADERA DE 2 1/2"</t>
  </si>
  <si>
    <t>ANILLO DE 25X25</t>
  </si>
  <si>
    <t>ANILLO DE 10X10</t>
  </si>
  <si>
    <t>MATERIAL DE MINA EN PIEDRA</t>
  </si>
  <si>
    <t>TUBO SANITARIO P.V.C. 4" DE NORMA</t>
  </si>
  <si>
    <t>MANGUERA PARA AGUA DE 1/2" 100 METROS</t>
  </si>
  <si>
    <t>SEGUETA BIMETALICA</t>
  </si>
  <si>
    <t xml:space="preserve">PIEZA </t>
  </si>
  <si>
    <t>BLOCK PARA CONSTRUCCION</t>
  </si>
  <si>
    <t>COPLE GALVANIZADO DE 2" CON CUERDA INTERIOR</t>
  </si>
  <si>
    <t>HILSA TUBO GALVANIZADO DE 2"</t>
  </si>
  <si>
    <t>VIDRIO 6MM CLARO</t>
  </si>
  <si>
    <t>RIEL ALUMINIO BCO 2"</t>
  </si>
  <si>
    <t>AAA15951</t>
  </si>
  <si>
    <t>HECTOR URBANO BERNARDINO</t>
  </si>
  <si>
    <t>JAMBA ALUMINIO BCO 2"</t>
  </si>
  <si>
    <t>BOLSA LISA ALUMINIO BCO. 2"</t>
  </si>
  <si>
    <t>BATIENTE ALUMINIO BCO. 2"</t>
  </si>
  <si>
    <t>POSTE ALUMINIO BCO. 2"</t>
  </si>
  <si>
    <t>TRASLAPE ALUMINIO BCO. 2"</t>
  </si>
  <si>
    <t>ZOCLO ALUMINIO BCO. 2"</t>
  </si>
  <si>
    <t>CERCO P/ALUMINIO BCO.</t>
  </si>
  <si>
    <t>ZOCLO P/P ALUMINIO BCO.</t>
  </si>
  <si>
    <t>JUNQUILLO P/P ALUMINIO BCO.</t>
  </si>
  <si>
    <t>CHAPA PARA ALUMINIO</t>
  </si>
  <si>
    <t>ROLLO VINIL</t>
  </si>
  <si>
    <t>BOLSA</t>
  </si>
  <si>
    <t>A228</t>
  </si>
  <si>
    <t>A229</t>
  </si>
  <si>
    <t>A230</t>
  </si>
  <si>
    <t>A231</t>
  </si>
  <si>
    <t>A232</t>
  </si>
  <si>
    <t>A233</t>
  </si>
  <si>
    <t>VIAJE DE MATERIAL ARENA DE 7M3</t>
  </si>
  <si>
    <t>VIAJES DE ARENA DE 7M3 C/U</t>
  </si>
  <si>
    <t>VIAJES DE PIEDRA DE 7M3 C/U</t>
  </si>
  <si>
    <t>A476</t>
  </si>
  <si>
    <t>A474</t>
  </si>
  <si>
    <t>TABLAS DE 12" DE 2DA</t>
  </si>
  <si>
    <t>DUELAS DE 10CMX2.50 MTS</t>
  </si>
  <si>
    <t>VIGAS DE 2 3/4"X5"X5"MTS</t>
  </si>
  <si>
    <t>A478</t>
  </si>
  <si>
    <t>RODRIGO VAZUQEZ DOMINGUEZ</t>
  </si>
  <si>
    <t>DUELAS DE 4" DE 2DA</t>
  </si>
  <si>
    <t>TABLAS DE 10" DE 2DA</t>
  </si>
  <si>
    <t>A479</t>
  </si>
  <si>
    <t>TABLAS DE 12" DE 3RA.</t>
  </si>
  <si>
    <t>TABLAS DE 10" DE 3RA.</t>
  </si>
  <si>
    <t>CARTUCHOS SILICON NEGRO</t>
  </si>
  <si>
    <t>PISTOLA DE CALEFATEAR</t>
  </si>
  <si>
    <t>CUÑAS LAMINA GRANDE</t>
  </si>
  <si>
    <t>CINTA MASKING 1"</t>
  </si>
  <si>
    <t>ADHESIVO SELLADOR ACRISELLO</t>
  </si>
  <si>
    <t>BROCHA VERDE #2</t>
  </si>
  <si>
    <t>PINTURA DE ESMALTE</t>
  </si>
  <si>
    <t>KILO DE ESTOPA</t>
  </si>
  <si>
    <t>BULTOS PEGADURO</t>
  </si>
  <si>
    <t>FESTERMIX FESTER</t>
  </si>
  <si>
    <t>PINTURA VINILICA ROSA</t>
  </si>
  <si>
    <t>ACRISELLO</t>
  </si>
  <si>
    <t>ROLLO FESTERMIP SBS FV</t>
  </si>
  <si>
    <t>HIDROPRIMER</t>
  </si>
  <si>
    <t>PLASTIC CEMNT FESTER</t>
  </si>
  <si>
    <t>FESTER ACRITON 4 AÑOS ROJO</t>
  </si>
  <si>
    <t>ACIDO MURIATICO</t>
  </si>
  <si>
    <t>ESCOBA</t>
  </si>
  <si>
    <t>BOCHA VERDE #2</t>
  </si>
  <si>
    <t>BROCHA MAMEY 2"</t>
  </si>
  <si>
    <t>FESTEGRAL 20 KG. BULTO FESTER</t>
  </si>
  <si>
    <t>ESMALTE BLANCO</t>
  </si>
  <si>
    <t>PINTURA VINILICA BLANCO</t>
  </si>
  <si>
    <t>CODO GALVANIZADO DE 2X45</t>
  </si>
  <si>
    <t>VARILLAS DE ACERO DOBLADAS MARCA SANLUIS DE 3/8"</t>
  </si>
  <si>
    <t>MANGUERA PARA AGUA DE 3/4</t>
  </si>
  <si>
    <t>ANILLOS DE ALAMBRON DE 20X20</t>
  </si>
  <si>
    <t>BLOCKS PARA CONSTRUCCION</t>
  </si>
  <si>
    <t>B429</t>
  </si>
  <si>
    <t>SUMINISTRO DE PUERTA DE 2*4 DOS HOJAS ABATIBLES EN MALLA CICLONICA DE 2MT CAL 11, CON POSTES DE 1 7/8" GALVANIZADOS, TERMINACIONES FINALES</t>
  </si>
  <si>
    <t>SUMINISTRO DE MALLA CICLONICA DE 1.5 CAL 11, CON POSTES DE 1 1/2" FGALVANIZADOS, TERMINACIONES FINALES</t>
  </si>
  <si>
    <t>B430</t>
  </si>
  <si>
    <t>MONTENES DE 8" DE 8 M</t>
  </si>
  <si>
    <t>PTR DE 3*3 CAL 14</t>
  </si>
  <si>
    <t>MONTENES DE 6" 6M</t>
  </si>
  <si>
    <t>SOLDADURA 6013 1/8 PUNTA NARANJA</t>
  </si>
  <si>
    <t>PIJA PUNTA AUTOALADRABLE DE 1"</t>
  </si>
  <si>
    <t>PINTURA GRIS</t>
  </si>
  <si>
    <t>PINTURA BLANCA DE ESMALTE</t>
  </si>
  <si>
    <t>LAMINA PINTRO DE 1.05*6.10 CAL 26</t>
  </si>
  <si>
    <t>PLACAS DE 20CM*20CM DE 1/4 DE ESPESOR</t>
  </si>
  <si>
    <t>DISCO DE DESVASTE DE 4 1/2"</t>
  </si>
  <si>
    <t>JUNTEADOR 5KG CASTEL BLANCO</t>
  </si>
  <si>
    <t>MARIOLA BEIGE 40*40 (15.57 M2) PORCELANITE</t>
  </si>
  <si>
    <t>CREST PLATA 20KG</t>
  </si>
  <si>
    <t>LABINGCO, S.A. DE C.V.</t>
  </si>
  <si>
    <t>PAGO POR CONCEPTO DE LA PRESTACION DE SERVICIOS PROFESIONALES DE REALIZACION PRUEBAS DE LABORATORIO DE MATERIALES, CORRESPONDIENTE AL MES DE NOVIEMBRE DEL 2018, REFERENTE AL CONTRATO MO. MZM/SDUOP-PS-001/2018</t>
  </si>
  <si>
    <t>PAGO POR CONCEPTO DE LA PRESTACION DE SERVICIOS PROFESIONALES DE REALIZACION PRUEBAS DE LABORATORIO DE MATERIALES, CORRESPONDIENTE AL MES DE OCTUBRE DEL 2018, REFERENTE AL CONTRATO MO. MZM/SDUOP-PS-001/2018</t>
  </si>
  <si>
    <t>PAGO POR CONCEPTO DE LA PRESTACION DE SERVICIOS PROFESIONALES DE REALIZACION PRUEBAS DE LABORATORIO DE MATERIALES, CORRESPONDIENTES AL MES DE DICIEMBRE DEL 2018, REFERENTE AL CONTRATO NO. MZM/SDUOP-PS-001/2018</t>
  </si>
  <si>
    <t>9BDE1C61</t>
  </si>
  <si>
    <t>AFINACION, CAMBIO DE BOMBA, CILINDROS DE RUEDA, LIQUIDO DE FRENOS, ALTERNADOR, JUNTA DE PUNTERIAS, BANDAS, SILICON, TAPON DE RADIADOR Y MANO DE OBRA</t>
  </si>
  <si>
    <t>MARIA CONCEPCION JARAMILLO SARAVIA</t>
  </si>
  <si>
    <t>INSTALACION DE EQUIPOS DE AIRE ACONDICIONADO TIPO MINISPLIT EN SALA DE CABILDO</t>
  </si>
  <si>
    <t>TDF911</t>
  </si>
  <si>
    <t>MERCANTIL TITANIO S. DE R.L. DE C.V.</t>
  </si>
  <si>
    <t>CARGADOR DE BATERIAS PARA ESTACION NIKON NIVO</t>
  </si>
  <si>
    <t>BATERIA PARA ESTACION NIKO NIVO</t>
  </si>
  <si>
    <t>BASTON PARA PRISMA DE 3.5 MTS DE ALUMINIO</t>
  </si>
  <si>
    <t>MINIPRISMA CON SOPORTE BASCULANTE Y ESTUCHE</t>
  </si>
  <si>
    <t>MINI BASTON DE 30CM</t>
  </si>
  <si>
    <t>DISTANCIOMETRO LASER MARCA GEOSURV PARA 60 MTS</t>
  </si>
  <si>
    <t>PRISMA SENCILLO CON SOPORTE BASCULANTE</t>
  </si>
  <si>
    <t xml:space="preserve">NIVEL SOKKIA MODELO B40 </t>
  </si>
  <si>
    <t>ESTADAL DE ALUMINIO DE EXTENSION DE 4 MTS</t>
  </si>
  <si>
    <t>TRIPIE DE ALUMINIO MOD. DL21007-B</t>
  </si>
  <si>
    <t>GUIA PREPAGADA SERVICIO TERRESTRE NACIONAL</t>
  </si>
  <si>
    <t xml:space="preserve">PRESIDENTE MUNICIPAL </t>
  </si>
  <si>
    <t>LIC. HUGO ALBERTO HERNANDEZ SUÁREZ</t>
  </si>
  <si>
    <t>P.PEP-004519-NOV</t>
  </si>
  <si>
    <t>0001351153</t>
  </si>
  <si>
    <t>P.PEP-004672-DIC</t>
  </si>
  <si>
    <t>0001372188</t>
  </si>
  <si>
    <t>P.PEP-004462-NOV</t>
  </si>
  <si>
    <t>0005269236</t>
  </si>
  <si>
    <t>P.PEP-004463-NOV</t>
  </si>
  <si>
    <t>0005269227</t>
  </si>
  <si>
    <t>P.PEP-004470-NOV</t>
  </si>
  <si>
    <t>0005269224</t>
  </si>
  <si>
    <t>P.PEP-004471-NOV</t>
  </si>
  <si>
    <t>0005269221</t>
  </si>
  <si>
    <t>P.PEP-004474-NOV</t>
  </si>
  <si>
    <t>0005269240</t>
  </si>
  <si>
    <t>P.PEP-004573-NOV</t>
  </si>
  <si>
    <t>0007745573</t>
  </si>
  <si>
    <t>P.PEP-003209-AGO</t>
  </si>
  <si>
    <t>0009536387</t>
  </si>
  <si>
    <t>P.PEP-003197-AGO</t>
  </si>
  <si>
    <t>0009404871</t>
  </si>
  <si>
    <t>827-332-33201</t>
  </si>
  <si>
    <t>P.PEP-003629-SEP</t>
  </si>
  <si>
    <t>0001945442</t>
  </si>
  <si>
    <t>P.PEP-004444-NOV</t>
  </si>
  <si>
    <t>0005260808</t>
  </si>
  <si>
    <t>P.PEP-004455-NOV</t>
  </si>
  <si>
    <t>0005260824</t>
  </si>
  <si>
    <t>P.PEP-004456-NOV</t>
  </si>
  <si>
    <t>0005260822</t>
  </si>
  <si>
    <t>P.PEP-004454-NOV</t>
  </si>
  <si>
    <t>0005260831</t>
  </si>
  <si>
    <t>P.PEP-004642-DIC</t>
  </si>
  <si>
    <t>0007275219</t>
  </si>
  <si>
    <t>P.PEP-004487-NOV</t>
  </si>
  <si>
    <t>0006906815</t>
  </si>
  <si>
    <t>P.PEP-004486-NOV</t>
  </si>
  <si>
    <t>0006906780</t>
  </si>
  <si>
    <t>P.PEP-004492-NOV</t>
  </si>
  <si>
    <t>0006907212</t>
  </si>
  <si>
    <t>P.PEP-004488-NOV</t>
  </si>
  <si>
    <t>0006906930</t>
  </si>
  <si>
    <t>P.PEP-004493-NOV</t>
  </si>
  <si>
    <t>0006907385</t>
  </si>
  <si>
    <t>P.PEP-004491-NOV</t>
  </si>
  <si>
    <t>0006907121</t>
  </si>
  <si>
    <t>P.PEP-004490-NOV</t>
  </si>
  <si>
    <t>0006907046</t>
  </si>
  <si>
    <t>P.PEP-004489-NOV</t>
  </si>
  <si>
    <t>0006906998</t>
  </si>
  <si>
    <t>P.PEP-004452-NOV</t>
  </si>
  <si>
    <t>0005260840</t>
  </si>
  <si>
    <t>P.PEP-004453-NOV</t>
  </si>
  <si>
    <t>0005260836</t>
  </si>
  <si>
    <t>827-336-33602</t>
  </si>
  <si>
    <t>TRAMO DE TUBO PVC HIDRAULICO DE 2"</t>
  </si>
  <si>
    <t>P.PEP-004893-DIC</t>
  </si>
  <si>
    <t>0001442098</t>
  </si>
  <si>
    <t>P.PEP-004695-DIC</t>
  </si>
  <si>
    <t>0001393532</t>
  </si>
  <si>
    <t>P.PEP-004898-DIC</t>
  </si>
  <si>
    <t>0001425480</t>
  </si>
  <si>
    <t>JUAN CARLOS GUZMAN MARÍN</t>
  </si>
  <si>
    <t>SECRETARIO DE DESARROLLO URBANO Y OBRAS PÚBLICAS</t>
  </si>
  <si>
    <t>P.PEP-004030-OCT</t>
  </si>
  <si>
    <t>P.PEP-004099-OCT</t>
  </si>
  <si>
    <t>0019869153</t>
  </si>
  <si>
    <t>0019896919</t>
  </si>
  <si>
    <t>0001280406</t>
  </si>
  <si>
    <t>P.PEP-004147-OCT</t>
  </si>
  <si>
    <t>P.PEP-004277-NOV</t>
  </si>
  <si>
    <t>0019983079</t>
  </si>
  <si>
    <t>P.PEP-004529-NOV</t>
  </si>
  <si>
    <t>0007814931</t>
  </si>
  <si>
    <t>0007814818</t>
  </si>
  <si>
    <t>P.PEP-004530-NOV</t>
  </si>
  <si>
    <t>P.PEP-004343-NOV</t>
  </si>
  <si>
    <t>0001320011</t>
  </si>
  <si>
    <t>P.PEP-004513-NOV</t>
  </si>
  <si>
    <t>0001351159</t>
  </si>
  <si>
    <t>0001372189</t>
  </si>
  <si>
    <t>P.PEP-004433-NOV</t>
  </si>
  <si>
    <t>0001333802</t>
  </si>
  <si>
    <t>P.PEP-004670-DIC</t>
  </si>
  <si>
    <t>P.PEP-004697-DIC</t>
  </si>
  <si>
    <t>P.PEP-004897-DIC</t>
  </si>
  <si>
    <t>0001393544</t>
  </si>
  <si>
    <t>0001425488</t>
  </si>
  <si>
    <t>P.PEP-004382-NOV</t>
  </si>
  <si>
    <t>0008743825</t>
  </si>
  <si>
    <t>0005269220</t>
  </si>
  <si>
    <t>P.PEP-004472-NOV</t>
  </si>
  <si>
    <t>P.PEP-004278-NOV</t>
  </si>
  <si>
    <t>0019983086</t>
  </si>
  <si>
    <t>0001320013</t>
  </si>
  <si>
    <t>0001333805</t>
  </si>
  <si>
    <t>P.PEP-004342-NOV</t>
  </si>
  <si>
    <t>P.PEP-004426-NOV</t>
  </si>
  <si>
    <t>P.PEP-004548-NOV</t>
  </si>
  <si>
    <t>P.PEP-004549-NOV</t>
  </si>
  <si>
    <t>P.PEP-004550-NOV</t>
  </si>
  <si>
    <t>0007730825</t>
  </si>
  <si>
    <t>0007730721</t>
  </si>
  <si>
    <t>0007730670</t>
  </si>
  <si>
    <t>P.PEP-004301-NOV</t>
  </si>
  <si>
    <t>0007015697</t>
  </si>
  <si>
    <t>P.PEP-004652-DIC</t>
  </si>
  <si>
    <t>0007264431</t>
  </si>
  <si>
    <t>P.PEP-003858-OCT</t>
  </si>
  <si>
    <t>P.PEP-003924-OCT</t>
  </si>
  <si>
    <t>P.PEP-004034-OCT</t>
  </si>
  <si>
    <t>P.PEP-004098-OCT</t>
  </si>
  <si>
    <t>0019787124</t>
  </si>
  <si>
    <t>0001230634</t>
  </si>
  <si>
    <t>0019869167</t>
  </si>
  <si>
    <t>0019896925</t>
  </si>
  <si>
    <t>P.PEP-004136-OCT</t>
  </si>
  <si>
    <t>P.PEP-004279-NOV</t>
  </si>
  <si>
    <t>P.PEP-004340-NOV</t>
  </si>
  <si>
    <t>0001280418</t>
  </si>
  <si>
    <t>0019983094</t>
  </si>
  <si>
    <t>0001320014</t>
  </si>
  <si>
    <t>P.PEP-004536-NOV</t>
  </si>
  <si>
    <t>0007783387</t>
  </si>
  <si>
    <t>P.PEP-003980-OCT</t>
  </si>
  <si>
    <t>0005989869</t>
  </si>
  <si>
    <t>0005989819</t>
  </si>
  <si>
    <t>P.PEP-004002-OCT</t>
  </si>
  <si>
    <t>P.PEP-004003-OCT</t>
  </si>
  <si>
    <t>0005989778</t>
  </si>
  <si>
    <t>0008750061</t>
  </si>
  <si>
    <t>P.PEP-004385-NOV</t>
  </si>
  <si>
    <t>P.PEP-004026-OCT</t>
  </si>
  <si>
    <t>0005856779</t>
  </si>
  <si>
    <t>P.PEP-004015-OCT</t>
  </si>
  <si>
    <t>0005989580</t>
  </si>
  <si>
    <t>P.PEP-004572-NOV</t>
  </si>
  <si>
    <t>0007745728</t>
  </si>
  <si>
    <t>P.PEP-003982-OCT</t>
  </si>
  <si>
    <t>0005989930</t>
  </si>
  <si>
    <t>0005989655</t>
  </si>
  <si>
    <t>P.PEP-004012-OCT</t>
  </si>
  <si>
    <t>P.PEP-004014-OCT</t>
  </si>
  <si>
    <t>0005989614</t>
  </si>
  <si>
    <t>P.PEP-004100-OCT</t>
  </si>
  <si>
    <t>0009649591</t>
  </si>
  <si>
    <t>826-122-12201, 827-241-24101, 827-242-24201, 827-244-24401, 827-246-24601, 827-248-24801, 827-249-24901, 827-326-32602</t>
  </si>
  <si>
    <t>P.PEP-003592-SEP</t>
  </si>
  <si>
    <t>0006158861</t>
  </si>
  <si>
    <t>827-122-12201, 827-242-24201, 827-244-24401, 827-249-24901, 827-326-32602, 827-241-24101, 827-248-24801</t>
  </si>
  <si>
    <t>P.PEP-003581-SEP</t>
  </si>
  <si>
    <t>0006158799</t>
  </si>
  <si>
    <t>P.PEP-003580-SEP</t>
  </si>
  <si>
    <t>0006144420</t>
  </si>
  <si>
    <t>P.PEP-003589-SEP</t>
  </si>
  <si>
    <t>0006144435</t>
  </si>
  <si>
    <t>P.PEP-002963-AGO</t>
  </si>
  <si>
    <t>0008918494</t>
  </si>
  <si>
    <t>P.PEP-003587-SEP</t>
  </si>
  <si>
    <t>0006144438</t>
  </si>
  <si>
    <t>P.PEP-003059-AGO</t>
  </si>
  <si>
    <t>0008869886</t>
  </si>
  <si>
    <t>P.PEP-003618-SEP</t>
  </si>
  <si>
    <t>0006144406</t>
  </si>
  <si>
    <t>P.PEP-003603-SEP</t>
  </si>
  <si>
    <t>0000502826</t>
  </si>
  <si>
    <t>P.PEP-003599-SEP</t>
  </si>
  <si>
    <t>0000502756</t>
  </si>
  <si>
    <t>0000502787</t>
  </si>
  <si>
    <t>P.PEP-003601-SEP</t>
  </si>
  <si>
    <t>P.PEP-003625-SEP</t>
  </si>
  <si>
    <t>0006144413</t>
  </si>
  <si>
    <t>827-122-12201, 827-241-24101, 827-242-24201, 827-249-24901, 827-248-24801</t>
  </si>
  <si>
    <t>827-122-12201, 827-241-24101, 827-242-24201, 827-244-24401, 827-249-24901</t>
  </si>
  <si>
    <t>P.PEP-003713-SEP</t>
  </si>
  <si>
    <t>P.PEP-003742-SEP</t>
  </si>
  <si>
    <t>0001182382</t>
  </si>
  <si>
    <t>0001196397</t>
  </si>
  <si>
    <t>P.PEP-004035-OCT</t>
  </si>
  <si>
    <t>P.PEP-004097-OCT</t>
  </si>
  <si>
    <t>0019869181</t>
  </si>
  <si>
    <t>0019896932</t>
  </si>
  <si>
    <t>0001280437</t>
  </si>
  <si>
    <t>0019983119</t>
  </si>
  <si>
    <t>0001320016</t>
  </si>
  <si>
    <t>0001333806</t>
  </si>
  <si>
    <t>P.PEP-004146-OCT</t>
  </si>
  <si>
    <t>P.PEP-004280-NOV</t>
  </si>
  <si>
    <t>P.PEP-004339-NOV</t>
  </si>
  <si>
    <t>P.PEP-004422-NOV</t>
  </si>
  <si>
    <t>P.PEP-003860-OCT</t>
  </si>
  <si>
    <t>P.PEP-003923-OCT</t>
  </si>
  <si>
    <t>0019787131</t>
  </si>
  <si>
    <t>0001230699</t>
  </si>
  <si>
    <t>P.PEP-004532-NOV</t>
  </si>
  <si>
    <t>0007760320</t>
  </si>
  <si>
    <t>0007760169</t>
  </si>
  <si>
    <t>P.PEP-004533-NOV</t>
  </si>
  <si>
    <t>P.PEP-004118-OCT</t>
  </si>
  <si>
    <t>P.PEP-004119-OCT</t>
  </si>
  <si>
    <t>P.PEP-004121-OCT</t>
  </si>
  <si>
    <t>0006759589</t>
  </si>
  <si>
    <t>0006759622</t>
  </si>
  <si>
    <t>0006759697</t>
  </si>
  <si>
    <t>P.PEP-004562-NOV</t>
  </si>
  <si>
    <t>0000775953</t>
  </si>
  <si>
    <t>P.PEP-004131-OCT</t>
  </si>
  <si>
    <t>0006776279</t>
  </si>
  <si>
    <t>P.PEP-004101-OCT</t>
  </si>
  <si>
    <t>0009649428</t>
  </si>
  <si>
    <t>827-122-12201, 827-241-24101, 827-242-24201, 827-244-24401, 827-249-24901, 827-326-32602</t>
  </si>
  <si>
    <t>P.PEP-004276-NOV</t>
  </si>
  <si>
    <t>P.PEP-004337-NOV</t>
  </si>
  <si>
    <t>0019983129</t>
  </si>
  <si>
    <t>0001320017</t>
  </si>
  <si>
    <t>0001333807</t>
  </si>
  <si>
    <t>P.PEP-004425-NOV</t>
  </si>
  <si>
    <t>P.PEP-004517-NOV</t>
  </si>
  <si>
    <t>0001351162</t>
  </si>
  <si>
    <t>P.PEP-004394-NOV</t>
  </si>
  <si>
    <t>0000874279</t>
  </si>
  <si>
    <t>0007760515</t>
  </si>
  <si>
    <t>P.PEP-004531-NOV</t>
  </si>
  <si>
    <t>P.PEP-004393-NOV</t>
  </si>
  <si>
    <t>0008742970</t>
  </si>
  <si>
    <t>0008742676</t>
  </si>
  <si>
    <t>P.PEP-004396-NOV</t>
  </si>
  <si>
    <t>P.PEP-004461-NOV</t>
  </si>
  <si>
    <t>0005269193</t>
  </si>
  <si>
    <t>0007815155</t>
  </si>
  <si>
    <t>P.PEP-004527-NOV</t>
  </si>
  <si>
    <t>P.PEP-004528-NOV</t>
  </si>
  <si>
    <t>0007815025</t>
  </si>
  <si>
    <t>P.PEP-004558-NOV</t>
  </si>
  <si>
    <t>0007755239</t>
  </si>
  <si>
    <t>P.PEP-004570-NOV</t>
  </si>
  <si>
    <t>0007745878</t>
  </si>
  <si>
    <t>P.PEP-004392-NOV</t>
  </si>
  <si>
    <t>0008743080</t>
  </si>
  <si>
    <t>0006314406</t>
  </si>
  <si>
    <t>P.PEP-004451-NOV</t>
  </si>
  <si>
    <t>P.PEP-004457-NOV</t>
  </si>
  <si>
    <t>P.PEP-004458-NOV</t>
  </si>
  <si>
    <t>0005269217</t>
  </si>
  <si>
    <t>0005269210</t>
  </si>
  <si>
    <t>0005269201</t>
  </si>
  <si>
    <t>P.PEP-004460-NOV</t>
  </si>
  <si>
    <t>0008742738</t>
  </si>
  <si>
    <t>P.PEP-004395-NOV</t>
  </si>
  <si>
    <t>827-122-12201, 827-241-24101, 827-242-24201, 827-244-24401, 827-248-24801, 827-249-24901</t>
  </si>
  <si>
    <t>P.PEP-003709-SEP</t>
  </si>
  <si>
    <t>P.PEP-003741-SEP</t>
  </si>
  <si>
    <t>P.PEP-003859-OCT</t>
  </si>
  <si>
    <t>P.PEP-003921-OCT</t>
  </si>
  <si>
    <t>0001182385</t>
  </si>
  <si>
    <t>0001196398</t>
  </si>
  <si>
    <t>0019787138</t>
  </si>
  <si>
    <t>0001230744</t>
  </si>
  <si>
    <t>P.PEP-004039-OCT</t>
  </si>
  <si>
    <t>P.PEP-004114-OCT</t>
  </si>
  <si>
    <t>0019869187</t>
  </si>
  <si>
    <t>0019896936</t>
  </si>
  <si>
    <t>P.PEP-004141-OCT</t>
  </si>
  <si>
    <t>P.PEP-004281-NOV</t>
  </si>
  <si>
    <t>P.PEP-004338-NOV</t>
  </si>
  <si>
    <t>0001280449</t>
  </si>
  <si>
    <t>0019983152</t>
  </si>
  <si>
    <t>0001320020</t>
  </si>
  <si>
    <t>0001333811</t>
  </si>
  <si>
    <t>0001351166</t>
  </si>
  <si>
    <t>P.PEP-004518-NOV</t>
  </si>
  <si>
    <t>P.PEP-004420-NOV</t>
  </si>
  <si>
    <t>P.PEP-004535-NOV</t>
  </si>
  <si>
    <t>0007764859</t>
  </si>
  <si>
    <t>P.PEP-003988-OCT</t>
  </si>
  <si>
    <t>0005322087</t>
  </si>
  <si>
    <t>0005989728</t>
  </si>
  <si>
    <t>P.PEP-004010-OCT</t>
  </si>
  <si>
    <t>P.PEP-004019-OCT</t>
  </si>
  <si>
    <t>0005989467</t>
  </si>
  <si>
    <t>0000875132</t>
  </si>
  <si>
    <t>P.PEP-004384-NOV</t>
  </si>
  <si>
    <t>P.PEP-004102-OCT</t>
  </si>
  <si>
    <t>0009649307</t>
  </si>
  <si>
    <t>P.PEP-004016-OCT</t>
  </si>
  <si>
    <t>0005989550</t>
  </si>
  <si>
    <t>P.PEP-004568-NOV</t>
  </si>
  <si>
    <t>0007746193</t>
  </si>
  <si>
    <t>P.PEP-004571-NOV</t>
  </si>
  <si>
    <t>0007745829</t>
  </si>
  <si>
    <t>P.PEP-004022-OCT</t>
  </si>
  <si>
    <t>0005989444</t>
  </si>
  <si>
    <t>0005989389</t>
  </si>
  <si>
    <t>P.PEP-004023-OCT</t>
  </si>
  <si>
    <t>P.PEP-004567-NOV</t>
  </si>
  <si>
    <t>0007746246</t>
  </si>
  <si>
    <t>827-122-12201, 827-241-24101, 827-242-24201, 827-244-24401, 827-246-24601, 827-248-24801, 827-249-24901</t>
  </si>
  <si>
    <t>P.PEP-004040-OCT</t>
  </si>
  <si>
    <t>P.PEP-004111-OCT</t>
  </si>
  <si>
    <t>0019869194</t>
  </si>
  <si>
    <t>0019896943</t>
  </si>
  <si>
    <t>P.PEP-004284-NOV</t>
  </si>
  <si>
    <t>0019983160</t>
  </si>
  <si>
    <t>0001333813</t>
  </si>
  <si>
    <t>P.PEP-004428-NOV</t>
  </si>
  <si>
    <t>P.PEP-004545-NOV</t>
  </si>
  <si>
    <t>0007731069</t>
  </si>
  <si>
    <t>P.PEP-004546-NOV</t>
  </si>
  <si>
    <t>0007730955</t>
  </si>
  <si>
    <t>0007731021</t>
  </si>
  <si>
    <t>P.PEP-004547-NOV</t>
  </si>
  <si>
    <t>P.PEP-004122-OCT</t>
  </si>
  <si>
    <t>0006759726</t>
  </si>
  <si>
    <t>0002770820</t>
  </si>
  <si>
    <t>P.PEP-004315-NOV</t>
  </si>
  <si>
    <t>P.PEP-004390-NOV</t>
  </si>
  <si>
    <t>0008743362</t>
  </si>
  <si>
    <t>P.PEP-004561-NOV</t>
  </si>
  <si>
    <t>0007755024</t>
  </si>
  <si>
    <t>P.PEP-004124-OCT</t>
  </si>
  <si>
    <t>0006759754</t>
  </si>
  <si>
    <t>P.PEP-004391-NOV</t>
  </si>
  <si>
    <t>0005743189</t>
  </si>
  <si>
    <t>P.PEP-004137-OCT</t>
  </si>
  <si>
    <t>P.PEP-004282-NOV</t>
  </si>
  <si>
    <t>0001280456</t>
  </si>
  <si>
    <t>0019983171</t>
  </si>
  <si>
    <t>0001320021</t>
  </si>
  <si>
    <t>P.PEP-004336-NOV</t>
  </si>
  <si>
    <t>P.PEP-004419-NOV</t>
  </si>
  <si>
    <t>0001333814</t>
  </si>
  <si>
    <t>0001351175</t>
  </si>
  <si>
    <t>P.PEP-004516-NOV</t>
  </si>
  <si>
    <t>P.PEP-004303-NOV</t>
  </si>
  <si>
    <t>0007015743</t>
  </si>
  <si>
    <t>P.PEP-004295-NOV</t>
  </si>
  <si>
    <t>P.PEP-004296-NOV</t>
  </si>
  <si>
    <t>0007015485</t>
  </si>
  <si>
    <t>0007015504</t>
  </si>
  <si>
    <t>0007015632</t>
  </si>
  <si>
    <t>P.PEP-004300-NOV</t>
  </si>
  <si>
    <t>P.PEP-004560-NOV</t>
  </si>
  <si>
    <t>0007755062</t>
  </si>
  <si>
    <t>P.PEP-004297-NOV</t>
  </si>
  <si>
    <t>0007015525</t>
  </si>
  <si>
    <t>0007015563</t>
  </si>
  <si>
    <t>P.PEP-004298-NOV</t>
  </si>
  <si>
    <t>827-241-24101, 827-122-12201, 827-242-24201, 827-244-24401, 827-249-24901</t>
  </si>
  <si>
    <t>P.PEP-004134-OCT</t>
  </si>
  <si>
    <t>P.PEP-004283-NOV</t>
  </si>
  <si>
    <t>P.PEP-004341-NOV</t>
  </si>
  <si>
    <t>P.PEP-004515-NOV</t>
  </si>
  <si>
    <t>P.PEP-004671-DIC</t>
  </si>
  <si>
    <t>0001280462</t>
  </si>
  <si>
    <t>0019983182</t>
  </si>
  <si>
    <t>0001320024</t>
  </si>
  <si>
    <t>0001351182</t>
  </si>
  <si>
    <t>0001372194</t>
  </si>
  <si>
    <t>P.PEP-004551-NOV</t>
  </si>
  <si>
    <t>P.PEP-004552-NOV</t>
  </si>
  <si>
    <t>P.PEP-004553-NOV</t>
  </si>
  <si>
    <t>P.PEP-004554-NOV</t>
  </si>
  <si>
    <t>0007730574</t>
  </si>
  <si>
    <t>0007730520</t>
  </si>
  <si>
    <t>0007730470</t>
  </si>
  <si>
    <t>0007730344</t>
  </si>
  <si>
    <t>P.PEP-004383-NOV</t>
  </si>
  <si>
    <t>0005743571</t>
  </si>
  <si>
    <t>0005750172</t>
  </si>
  <si>
    <t>P.PEP-004386-NOV</t>
  </si>
  <si>
    <t>P.PEP-004389-NOV</t>
  </si>
  <si>
    <t>0008750524</t>
  </si>
  <si>
    <t>P.PEP-004559-NOV</t>
  </si>
  <si>
    <t>0007755174</t>
  </si>
  <si>
    <t>P.PEP-004387-NOV</t>
  </si>
  <si>
    <t>P.PEP-004388-NOV</t>
  </si>
  <si>
    <t>0008750347</t>
  </si>
  <si>
    <t>0008750463</t>
  </si>
  <si>
    <t>P.PEP-003588-SEP</t>
  </si>
  <si>
    <t>0006158807</t>
  </si>
  <si>
    <t>P.PEP-003598-SEP</t>
  </si>
  <si>
    <t>0000502709</t>
  </si>
  <si>
    <t>P.PEP-003602-SEP</t>
  </si>
  <si>
    <t>P.PEP-003604-SEP</t>
  </si>
  <si>
    <t>0006158835</t>
  </si>
  <si>
    <t>0006158842</t>
  </si>
  <si>
    <t>P.PEP-003600-SEP</t>
  </si>
  <si>
    <t>0006158831</t>
  </si>
  <si>
    <t>827-122-12201, 827-242-24201, 827-249-24901, 827-241-24101, 827-326-32602</t>
  </si>
  <si>
    <t>P.PEP-004692-DIC</t>
  </si>
  <si>
    <t>0007769157</t>
  </si>
  <si>
    <t>FLEXOMETRO</t>
  </si>
  <si>
    <t>P.PEP-004895-DIC</t>
  </si>
  <si>
    <t>P.PEP-004693-DIC</t>
  </si>
  <si>
    <t>P.PEP-004694-DIC</t>
  </si>
  <si>
    <t>0005832116</t>
  </si>
  <si>
    <t>0007769041</t>
  </si>
  <si>
    <t>0007768931</t>
  </si>
  <si>
    <t>P.PEP-003579-SEP</t>
  </si>
  <si>
    <t>0006144417</t>
  </si>
  <si>
    <t>827-122-12201, 827-241-24101, 827-242-24201, 827-326-32602, 827-244-24401</t>
  </si>
  <si>
    <t>827-122-12201, 827-249-24901, 827-326-32602, 827-242-24201</t>
  </si>
  <si>
    <t>P.PEP-004431-NOV</t>
  </si>
  <si>
    <t>0001333815</t>
  </si>
  <si>
    <t>P.PEP-004514-NOV</t>
  </si>
  <si>
    <t>P.PEP-004669-DIC</t>
  </si>
  <si>
    <t>P.PEP-004696-DIC</t>
  </si>
  <si>
    <t>P.PEP-004896-DIC</t>
  </si>
  <si>
    <t>P.PEP-004894-DIC</t>
  </si>
  <si>
    <t>0001351184</t>
  </si>
  <si>
    <t>0001372196</t>
  </si>
  <si>
    <t>0001393547</t>
  </si>
  <si>
    <t>0001425514</t>
  </si>
  <si>
    <t>0001442099</t>
  </si>
  <si>
    <t>P.PEP-004659-DIC</t>
  </si>
  <si>
    <t>0007254618</t>
  </si>
  <si>
    <t>0007254680</t>
  </si>
  <si>
    <t>0007254706</t>
  </si>
  <si>
    <t>P.PEP-004660-DIC</t>
  </si>
  <si>
    <t>P.PEP-004662-DIC</t>
  </si>
  <si>
    <t>P.PEP-004666-DIC</t>
  </si>
  <si>
    <t>0007254561</t>
  </si>
  <si>
    <t>P.PEP-004644-DIC</t>
  </si>
  <si>
    <t>0007275038</t>
  </si>
  <si>
    <t>P.PEP-004646-DIC</t>
  </si>
  <si>
    <t>0007274667</t>
  </si>
  <si>
    <t>P.PEP-004647-DIC</t>
  </si>
  <si>
    <t>0007274934</t>
  </si>
  <si>
    <t>P.PEP-004650-DIC</t>
  </si>
  <si>
    <t>0007264571</t>
  </si>
  <si>
    <t>0007264518</t>
  </si>
  <si>
    <t>P.PEP-004651-DIC</t>
  </si>
  <si>
    <t>P.PEP-004648-DIC</t>
  </si>
  <si>
    <t>0007264688</t>
  </si>
  <si>
    <t>P.PEP-004643-DIC</t>
  </si>
  <si>
    <t>0007275110</t>
  </si>
  <si>
    <t>P.PEP-004539-NOV</t>
  </si>
  <si>
    <t>0007796958</t>
  </si>
  <si>
    <t>0004256026</t>
  </si>
  <si>
    <t>P.PEP-004564-NOV</t>
  </si>
  <si>
    <t>P.PEP-004645-DIC</t>
  </si>
  <si>
    <t>0007274822</t>
  </si>
  <si>
    <t>0007264618</t>
  </si>
  <si>
    <t>P.PEP-004649-DIC</t>
  </si>
  <si>
    <t>827-242-24201, 827-122-12201, 827-241-24101, 827-246-24601, 827-248-24801, 827-249-24901</t>
  </si>
  <si>
    <t>P.PEP-003864-OCT</t>
  </si>
  <si>
    <t>P.PEP-003920-OCT</t>
  </si>
  <si>
    <t>0019787142</t>
  </si>
  <si>
    <t>0001230839</t>
  </si>
  <si>
    <t>0019869203</t>
  </si>
  <si>
    <t>0019896951</t>
  </si>
  <si>
    <t>P.PEP-004041-OCT</t>
  </si>
  <si>
    <t>P.PEP-004108-OCT</t>
  </si>
  <si>
    <t>P.PEP-004132-OCT</t>
  </si>
  <si>
    <t>0001280472</t>
  </si>
  <si>
    <t>P.PEP-004125-OCT</t>
  </si>
  <si>
    <t>0006776150</t>
  </si>
  <si>
    <t>0007254764</t>
  </si>
  <si>
    <t>P.PEP-004661-DIC</t>
  </si>
  <si>
    <t>P.PEP-004129-OCT</t>
  </si>
  <si>
    <t>0006776223</t>
  </si>
  <si>
    <t>0007274588</t>
  </si>
  <si>
    <t>P.PEP-004658-DIC</t>
  </si>
  <si>
    <t>P.PEP-003993-OCT</t>
  </si>
  <si>
    <t>0005322053</t>
  </si>
  <si>
    <t>0006776190</t>
  </si>
  <si>
    <t>P.PEP-004126-OCT</t>
  </si>
  <si>
    <t>P.PEP-004569-NOV</t>
  </si>
  <si>
    <t>0007746043</t>
  </si>
  <si>
    <t>P.PEP-003979-OCT</t>
  </si>
  <si>
    <t>0005322041</t>
  </si>
  <si>
    <t>P.PEP-003991-OCT</t>
  </si>
  <si>
    <t>0005322072</t>
  </si>
  <si>
    <t>0000532202</t>
  </si>
  <si>
    <t>P.PEP-003992-OCT</t>
  </si>
  <si>
    <t>P.PEP-004525-NOV</t>
  </si>
  <si>
    <t>0007815588</t>
  </si>
  <si>
    <t>0007815419</t>
  </si>
  <si>
    <t>P.PEP-004526-NOV</t>
  </si>
  <si>
    <t>827-122-12201, 827-241-24101, 827-242-24201, 827-246-24601, 827-248-24801, 827-249-24901</t>
  </si>
  <si>
    <t>P.PEP-003631-SEP</t>
  </si>
  <si>
    <t>0006158852</t>
  </si>
  <si>
    <t>P.PEP-003597-SEP</t>
  </si>
  <si>
    <t>0006158826</t>
  </si>
  <si>
    <t>P.PEP-003634-SEP</t>
  </si>
  <si>
    <t>P.PEP-003711-SEP</t>
  </si>
  <si>
    <t>P.PEP-003861-OCT</t>
  </si>
  <si>
    <t>P.PEP-003925-OCT</t>
  </si>
  <si>
    <t>0001170486</t>
  </si>
  <si>
    <t>0001182387</t>
  </si>
  <si>
    <t>0019787151</t>
  </si>
  <si>
    <t>0001230862</t>
  </si>
  <si>
    <t>0019869210</t>
  </si>
  <si>
    <t>P.PEP-004042-OCT</t>
  </si>
  <si>
    <t>P.PEP-003974-OCT</t>
  </si>
  <si>
    <t>0005322099</t>
  </si>
  <si>
    <t>P.PEP-004656-DIC</t>
  </si>
  <si>
    <t>0007264186</t>
  </si>
  <si>
    <t>P.PEP-004565-NOV</t>
  </si>
  <si>
    <t>0007746353</t>
  </si>
  <si>
    <t>0007746290</t>
  </si>
  <si>
    <t>P.PEP-004566-NOV</t>
  </si>
  <si>
    <t>827-122-12201, 827-241-24101, 827-242-24201, 827-244-24401, 827-246-24601, 827-249-24901, 827-248-24801</t>
  </si>
  <si>
    <t>P.PEP-003619-SEP</t>
  </si>
  <si>
    <t>0006144407</t>
  </si>
  <si>
    <t>827-122-12201, 827-249-24901, 827-242-24201, 827-244-24401, 827-326-32602, 827-241-24101, 827-248-24801</t>
  </si>
  <si>
    <t>P.PEP-003590-SEP</t>
  </si>
  <si>
    <t>0006158810</t>
  </si>
  <si>
    <t>P.PEP-003584-SEP</t>
  </si>
  <si>
    <t>0006144447</t>
  </si>
  <si>
    <t>P.PEP-003595-SEP</t>
  </si>
  <si>
    <t>0006158821</t>
  </si>
  <si>
    <t>827-326-32602, 827-122-12201, 827-241-24101, 827-242-24201, 827-244-24401, 827-249-24901</t>
  </si>
  <si>
    <t>P.PEP-003585-SEP</t>
  </si>
  <si>
    <t>0006144441</t>
  </si>
  <si>
    <t>P.PEP-003593-SEP</t>
  </si>
  <si>
    <t>0006158816</t>
  </si>
  <si>
    <t>P.PEP-004663-DIC</t>
  </si>
  <si>
    <t>P.PEP-004664-DIC</t>
  </si>
  <si>
    <t>0007254855</t>
  </si>
  <si>
    <t>0007254880</t>
  </si>
  <si>
    <t>0007254824</t>
  </si>
  <si>
    <t>P.PEP-004665-DIC</t>
  </si>
  <si>
    <t>P.PEP-004667-DIC</t>
  </si>
  <si>
    <t>0007254484</t>
  </si>
  <si>
    <t>P.PEP-004654-DIC</t>
  </si>
  <si>
    <t>0007264345</t>
  </si>
  <si>
    <t>0007264278</t>
  </si>
  <si>
    <t>P.PEP-004655-DIC</t>
  </si>
  <si>
    <t>P.PEP-004653-DIC</t>
  </si>
  <si>
    <t>0007264396</t>
  </si>
  <si>
    <t>0007274515</t>
  </si>
  <si>
    <t>P.PEP-004657-DIC</t>
  </si>
  <si>
    <t>827-241-24101, 827-242-24201, 827-249-24901</t>
  </si>
  <si>
    <t>P.PEP-003757-SEP</t>
  </si>
  <si>
    <t>P.PEP-003862-OCT</t>
  </si>
  <si>
    <t>P.PEP-003922-OCT</t>
  </si>
  <si>
    <t>0001196399</t>
  </si>
  <si>
    <t>0019787159</t>
  </si>
  <si>
    <t>0001230958</t>
  </si>
  <si>
    <t>P.PEP-003975-OCT</t>
  </si>
  <si>
    <t>0005322104</t>
  </si>
  <si>
    <t>P.PEP-004043-OCT</t>
  </si>
  <si>
    <t>0019869223</t>
  </si>
  <si>
    <t>P.PEP-003976-OCT</t>
  </si>
  <si>
    <t>0005322118</t>
  </si>
  <si>
    <t>827-122-12201, 827-241-24101, 827-242-24201</t>
  </si>
  <si>
    <t xml:space="preserve">  DE ENERO A DICIEMBRE DEL AÑO 2018</t>
  </si>
  <si>
    <t xml:space="preserve">        TESORERO MUNICIPAL</t>
  </si>
  <si>
    <t>0008520874</t>
  </si>
  <si>
    <t>P.PEP-000260-FEB</t>
  </si>
  <si>
    <t>0009094260</t>
  </si>
  <si>
    <t>P.PEP-000106-ENE</t>
  </si>
  <si>
    <t>0008520912</t>
  </si>
  <si>
    <t>P.PEP-000257-FEB</t>
  </si>
  <si>
    <t>0008521085</t>
  </si>
  <si>
    <t>P.PEP-000256-FEB</t>
  </si>
  <si>
    <t>827-991-99101</t>
  </si>
  <si>
    <t>827-246-24601, 827-249-24901, 827-355-35501, 827-332-33202, 827-248-24801, 827-332-33201, 827-336-33602, 827-991-99101</t>
  </si>
  <si>
    <t>826-122-12201, 827-242-24201, 827-248-24801, 827-991-99101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</si>
</sst>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&quot;$&quot;#,##0.00"/>
    <numFmt numFmtId="166" formatCode="[$$-80A]#,##0.00"/>
    <numFmt numFmtId="167" formatCode="_-* #,##0.00\ [$€]_-;\-* #,##0.00\ [$€]_-;_-* &quot;-&quot;??\ [$€]_-;_-@_-"/>
    <numFmt numFmtId="168" formatCode="[$-C0A]d\-mmm\-yy;@"/>
    <numFmt numFmtId="169" formatCode="000"/>
  </numFmts>
  <fonts count="36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/>
      <sz val="1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u/>
      <sz val="9.35"/>
      <color theme="10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6" borderId="1" applyNumberFormat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19" borderId="0" applyNumberFormat="0" applyBorder="0" applyAlignment="0" applyProtection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11" borderId="4" applyNumberFormat="0" applyFont="0" applyAlignment="0" applyProtection="0"/>
    <xf numFmtId="0" fontId="13" fillId="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191">
    <xf numFmtId="0" fontId="0" fillId="0" borderId="0" xfId="0"/>
    <xf numFmtId="0" fontId="24" fillId="0" borderId="0" xfId="46"/>
    <xf numFmtId="0" fontId="26" fillId="0" borderId="0" xfId="46" applyFont="1"/>
    <xf numFmtId="0" fontId="27" fillId="0" borderId="0" xfId="35" applyFont="1" applyAlignment="1" applyProtection="1"/>
    <xf numFmtId="0" fontId="18" fillId="0" borderId="0" xfId="35" applyFont="1" applyAlignment="1" applyProtection="1"/>
    <xf numFmtId="0" fontId="19" fillId="0" borderId="0" xfId="44" applyFont="1" applyBorder="1" applyAlignment="1">
      <alignment horizontal="center"/>
    </xf>
    <xf numFmtId="0" fontId="20" fillId="0" borderId="0" xfId="44" applyFont="1" applyAlignment="1"/>
    <xf numFmtId="0" fontId="28" fillId="0" borderId="0" xfId="46" applyFont="1" applyBorder="1" applyAlignment="1">
      <alignment horizontal="center"/>
    </xf>
    <xf numFmtId="0" fontId="29" fillId="0" borderId="0" xfId="46" applyFont="1" applyBorder="1"/>
    <xf numFmtId="169" fontId="20" fillId="0" borderId="0" xfId="44" applyNumberFormat="1" applyFont="1" applyFill="1" applyAlignment="1">
      <alignment horizontal="center" vertical="center" wrapText="1"/>
    </xf>
    <xf numFmtId="0" fontId="21" fillId="0" borderId="0" xfId="44" applyFont="1"/>
    <xf numFmtId="0" fontId="21" fillId="0" borderId="0" xfId="44" applyFont="1" applyAlignment="1">
      <alignment horizontal="center"/>
    </xf>
    <xf numFmtId="169" fontId="21" fillId="0" borderId="0" xfId="44" applyNumberFormat="1" applyFont="1" applyAlignment="1">
      <alignment horizontal="center" vertical="center"/>
    </xf>
    <xf numFmtId="168" fontId="21" fillId="0" borderId="0" xfId="44" applyNumberFormat="1" applyFont="1" applyAlignment="1">
      <alignment horizontal="center"/>
    </xf>
    <xf numFmtId="4" fontId="21" fillId="0" borderId="0" xfId="44" applyNumberFormat="1" applyFont="1"/>
    <xf numFmtId="0" fontId="30" fillId="0" borderId="0" xfId="46" applyFont="1"/>
    <xf numFmtId="0" fontId="31" fillId="0" borderId="0" xfId="46" applyFont="1" applyAlignment="1">
      <alignment horizontal="center"/>
    </xf>
    <xf numFmtId="0" fontId="32" fillId="0" borderId="0" xfId="46" applyFont="1"/>
    <xf numFmtId="0" fontId="20" fillId="0" borderId="0" xfId="44" applyFont="1" applyBorder="1" applyAlignment="1">
      <alignment horizontal="center"/>
    </xf>
    <xf numFmtId="0" fontId="20" fillId="3" borderId="10" xfId="44" applyFont="1" applyFill="1" applyBorder="1" applyAlignment="1">
      <alignment horizontal="center" vertical="center" wrapText="1"/>
    </xf>
    <xf numFmtId="169" fontId="20" fillId="3" borderId="10" xfId="44" applyNumberFormat="1" applyFont="1" applyFill="1" applyBorder="1" applyAlignment="1">
      <alignment horizontal="center" vertical="center" wrapText="1"/>
    </xf>
    <xf numFmtId="168" fontId="20" fillId="3" borderId="10" xfId="44" applyNumberFormat="1" applyFont="1" applyFill="1" applyBorder="1" applyAlignment="1">
      <alignment horizontal="center" vertical="center" wrapText="1"/>
    </xf>
    <xf numFmtId="4" fontId="20" fillId="3" borderId="10" xfId="44" applyNumberFormat="1" applyFont="1" applyFill="1" applyBorder="1" applyAlignment="1">
      <alignment horizontal="center" vertical="center" wrapText="1"/>
    </xf>
    <xf numFmtId="49" fontId="19" fillId="0" borderId="10" xfId="44" applyNumberFormat="1" applyFont="1" applyBorder="1" applyAlignment="1">
      <alignment horizontal="center" vertical="center"/>
    </xf>
    <xf numFmtId="168" fontId="19" fillId="0" borderId="10" xfId="44" applyNumberFormat="1" applyFont="1" applyBorder="1" applyAlignment="1">
      <alignment horizontal="center" vertical="center"/>
    </xf>
    <xf numFmtId="169" fontId="19" fillId="0" borderId="10" xfId="44" applyNumberFormat="1" applyFont="1" applyBorder="1" applyAlignment="1">
      <alignment horizontal="center" vertical="center"/>
    </xf>
    <xf numFmtId="0" fontId="19" fillId="0" borderId="10" xfId="44" applyFont="1" applyBorder="1" applyAlignment="1">
      <alignment vertical="center"/>
    </xf>
    <xf numFmtId="0" fontId="19" fillId="0" borderId="10" xfId="44" applyFont="1" applyBorder="1" applyAlignment="1">
      <alignment horizontal="center" vertical="center"/>
    </xf>
    <xf numFmtId="166" fontId="19" fillId="0" borderId="10" xfId="40" applyNumberFormat="1" applyFont="1" applyBorder="1" applyAlignment="1">
      <alignment vertical="center"/>
    </xf>
    <xf numFmtId="165" fontId="19" fillId="0" borderId="10" xfId="44" applyNumberFormat="1" applyFont="1" applyBorder="1" applyAlignment="1">
      <alignment horizontal="center" vertical="center"/>
    </xf>
    <xf numFmtId="49" fontId="19" fillId="0" borderId="10" xfId="44" applyNumberFormat="1" applyFont="1" applyFill="1" applyBorder="1" applyAlignment="1">
      <alignment horizontal="center" vertical="center"/>
    </xf>
    <xf numFmtId="1" fontId="19" fillId="0" borderId="10" xfId="44" applyNumberFormat="1" applyFont="1" applyBorder="1"/>
    <xf numFmtId="0" fontId="19" fillId="0" borderId="10" xfId="44" applyFont="1" applyBorder="1" applyAlignment="1">
      <alignment vertical="center" wrapText="1"/>
    </xf>
    <xf numFmtId="0" fontId="33" fillId="0" borderId="0" xfId="46" applyFont="1"/>
    <xf numFmtId="0" fontId="33" fillId="0" borderId="11" xfId="46" applyFont="1" applyBorder="1"/>
    <xf numFmtId="0" fontId="33" fillId="0" borderId="0" xfId="46" applyFont="1" applyAlignment="1">
      <alignment horizontal="center"/>
    </xf>
    <xf numFmtId="0" fontId="19" fillId="0" borderId="10" xfId="44" applyNumberFormat="1" applyFont="1" applyBorder="1" applyAlignment="1">
      <alignment horizontal="center" vertical="center"/>
    </xf>
    <xf numFmtId="0" fontId="19" fillId="0" borderId="10" xfId="44" applyNumberFormat="1" applyFont="1" applyBorder="1"/>
    <xf numFmtId="0" fontId="28" fillId="0" borderId="0" xfId="46" applyFont="1"/>
    <xf numFmtId="0" fontId="28" fillId="0" borderId="0" xfId="46" applyFont="1" applyBorder="1" applyAlignment="1">
      <alignment horizontal="center" vertical="center"/>
    </xf>
    <xf numFmtId="0" fontId="19" fillId="3" borderId="10" xfId="44" applyFont="1" applyFill="1" applyBorder="1" applyAlignment="1">
      <alignment horizontal="center" vertical="center" wrapText="1"/>
    </xf>
    <xf numFmtId="0" fontId="33" fillId="0" borderId="10" xfId="46" quotePrefix="1" applyFont="1" applyBorder="1" applyAlignment="1">
      <alignment horizontal="center"/>
    </xf>
    <xf numFmtId="0" fontId="33" fillId="0" borderId="10" xfId="46" applyFont="1" applyBorder="1" applyAlignment="1">
      <alignment horizontal="center"/>
    </xf>
    <xf numFmtId="14" fontId="33" fillId="0" borderId="10" xfId="46" applyNumberFormat="1" applyFont="1" applyBorder="1" applyAlignment="1">
      <alignment horizontal="center"/>
    </xf>
    <xf numFmtId="44" fontId="26" fillId="0" borderId="0" xfId="42" applyFont="1"/>
    <xf numFmtId="166" fontId="26" fillId="0" borderId="0" xfId="46" applyNumberFormat="1" applyFont="1"/>
    <xf numFmtId="0" fontId="25" fillId="0" borderId="0" xfId="35" applyAlignment="1" applyProtection="1"/>
    <xf numFmtId="0" fontId="19" fillId="0" borderId="10" xfId="44" applyFont="1" applyBorder="1" applyAlignment="1">
      <alignment horizontal="left" vertical="center" wrapText="1"/>
    </xf>
    <xf numFmtId="0" fontId="19" fillId="0" borderId="10" xfId="44" applyNumberFormat="1" applyFont="1" applyBorder="1" applyAlignment="1">
      <alignment horizontal="left" vertical="center" wrapText="1"/>
    </xf>
    <xf numFmtId="169" fontId="19" fillId="3" borderId="10" xfId="44" applyNumberFormat="1" applyFont="1" applyFill="1" applyBorder="1" applyAlignment="1">
      <alignment horizontal="center" vertical="center" wrapText="1"/>
    </xf>
    <xf numFmtId="168" fontId="19" fillId="3" borderId="10" xfId="44" applyNumberFormat="1" applyFont="1" applyFill="1" applyBorder="1" applyAlignment="1">
      <alignment horizontal="center" vertical="center" wrapText="1"/>
    </xf>
    <xf numFmtId="0" fontId="19" fillId="3" borderId="10" xfId="44" applyFont="1" applyFill="1" applyBorder="1" applyAlignment="1">
      <alignment horizontal="left" vertical="center" wrapText="1"/>
    </xf>
    <xf numFmtId="44" fontId="19" fillId="3" borderId="10" xfId="42" applyFont="1" applyFill="1" applyBorder="1" applyAlignment="1">
      <alignment horizontal="center" vertical="center" wrapText="1"/>
    </xf>
    <xf numFmtId="44" fontId="19" fillId="0" borderId="10" xfId="42" applyFont="1" applyBorder="1" applyAlignment="1">
      <alignment vertical="center"/>
    </xf>
    <xf numFmtId="44" fontId="26" fillId="0" borderId="0" xfId="46" applyNumberFormat="1" applyFont="1"/>
    <xf numFmtId="49" fontId="33" fillId="0" borderId="0" xfId="46" applyNumberFormat="1" applyFont="1" applyBorder="1" applyAlignment="1">
      <alignment vertical="top" wrapText="1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3" fillId="0" borderId="0" xfId="46" applyFont="1" applyAlignment="1">
      <alignment horizontal="left" vertic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3" fontId="19" fillId="3" borderId="10" xfId="44" applyNumberFormat="1" applyFont="1" applyFill="1" applyBorder="1" applyAlignment="1">
      <alignment horizontal="center" vertical="center" wrapText="1"/>
    </xf>
    <xf numFmtId="3" fontId="19" fillId="0" borderId="10" xfId="44" applyNumberFormat="1" applyFont="1" applyBorder="1" applyAlignment="1">
      <alignment horizontal="center" vertic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3" fillId="0" borderId="10" xfId="0" quotePrefix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4" fontId="33" fillId="0" borderId="10" xfId="0" applyNumberFormat="1" applyFont="1" applyBorder="1" applyAlignment="1">
      <alignment horizontal="center"/>
    </xf>
    <xf numFmtId="0" fontId="33" fillId="0" borderId="10" xfId="46" applyFont="1" applyBorder="1" applyAlignment="1">
      <alignment horizontal="center" vertical="center"/>
    </xf>
    <xf numFmtId="0" fontId="33" fillId="0" borderId="10" xfId="0" quotePrefix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19" fillId="0" borderId="10" xfId="44" applyNumberFormat="1" applyFont="1" applyBorder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3" fillId="0" borderId="10" xfId="0" quotePrefix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4" fontId="33" fillId="0" borderId="10" xfId="0" applyNumberFormat="1" applyFont="1" applyFill="1" applyBorder="1" applyAlignment="1">
      <alignment horizontal="center"/>
    </xf>
    <xf numFmtId="168" fontId="19" fillId="0" borderId="10" xfId="44" applyNumberFormat="1" applyFont="1" applyFill="1" applyBorder="1" applyAlignment="1">
      <alignment horizontal="center" vertical="center"/>
    </xf>
    <xf numFmtId="0" fontId="19" fillId="0" borderId="10" xfId="44" applyNumberFormat="1" applyFont="1" applyFill="1" applyBorder="1"/>
    <xf numFmtId="1" fontId="19" fillId="0" borderId="10" xfId="44" applyNumberFormat="1" applyFont="1" applyFill="1" applyBorder="1"/>
    <xf numFmtId="0" fontId="19" fillId="0" borderId="10" xfId="44" applyFont="1" applyFill="1" applyBorder="1" applyAlignment="1">
      <alignment vertical="center"/>
    </xf>
    <xf numFmtId="0" fontId="19" fillId="0" borderId="10" xfId="44" applyNumberFormat="1" applyFont="1" applyFill="1" applyBorder="1" applyAlignment="1">
      <alignment horizontal="left" vertical="center" wrapText="1"/>
    </xf>
    <xf numFmtId="0" fontId="19" fillId="0" borderId="10" xfId="44" applyFont="1" applyFill="1" applyBorder="1" applyAlignment="1">
      <alignment horizontal="center" vertical="center"/>
    </xf>
    <xf numFmtId="3" fontId="19" fillId="0" borderId="10" xfId="44" applyNumberFormat="1" applyFont="1" applyFill="1" applyBorder="1" applyAlignment="1">
      <alignment horizontal="center" vertical="center"/>
    </xf>
    <xf numFmtId="44" fontId="19" fillId="0" borderId="10" xfId="42" applyFont="1" applyFill="1" applyBorder="1" applyAlignment="1">
      <alignment vertical="center"/>
    </xf>
    <xf numFmtId="165" fontId="19" fillId="0" borderId="10" xfId="44" applyNumberFormat="1" applyFont="1" applyFill="1" applyBorder="1" applyAlignment="1">
      <alignment horizontal="center" vertical="center"/>
    </xf>
    <xf numFmtId="166" fontId="19" fillId="0" borderId="10" xfId="40" applyNumberFormat="1" applyFont="1" applyFill="1" applyBorder="1" applyAlignment="1">
      <alignment vertical="center"/>
    </xf>
    <xf numFmtId="0" fontId="24" fillId="0" borderId="0" xfId="46" applyFill="1"/>
    <xf numFmtId="0" fontId="0" fillId="0" borderId="0" xfId="0" applyFill="1"/>
    <xf numFmtId="0" fontId="19" fillId="0" borderId="10" xfId="44" applyNumberFormat="1" applyFont="1" applyFill="1" applyBorder="1" applyAlignment="1">
      <alignment horizontal="center"/>
    </xf>
    <xf numFmtId="0" fontId="33" fillId="0" borderId="10" xfId="46" applyFont="1" applyFill="1" applyBorder="1" applyAlignment="1">
      <alignment horizontal="center"/>
    </xf>
    <xf numFmtId="0" fontId="19" fillId="0" borderId="10" xfId="44" applyNumberFormat="1" applyFont="1" applyFill="1" applyBorder="1" applyAlignment="1">
      <alignment horizontal="center" vertical="center"/>
    </xf>
    <xf numFmtId="0" fontId="19" fillId="0" borderId="10" xfId="44" applyFont="1" applyFill="1" applyBorder="1" applyAlignment="1">
      <alignment horizontal="left" vertical="center" wrapText="1"/>
    </xf>
    <xf numFmtId="0" fontId="19" fillId="0" borderId="10" xfId="44" applyFont="1" applyFill="1" applyBorder="1" applyAlignment="1">
      <alignment vertical="center" wrapText="1"/>
    </xf>
    <xf numFmtId="169" fontId="19" fillId="0" borderId="10" xfId="44" applyNumberFormat="1" applyFont="1" applyFill="1" applyBorder="1" applyAlignment="1">
      <alignment horizontal="center" vertical="center" wrapText="1"/>
    </xf>
    <xf numFmtId="168" fontId="19" fillId="0" borderId="10" xfId="44" applyNumberFormat="1" applyFont="1" applyFill="1" applyBorder="1" applyAlignment="1">
      <alignment horizontal="center" vertical="center" wrapText="1"/>
    </xf>
    <xf numFmtId="0" fontId="19" fillId="0" borderId="10" xfId="44" applyFont="1" applyFill="1" applyBorder="1" applyAlignment="1">
      <alignment horizontal="center" vertical="center" wrapText="1"/>
    </xf>
    <xf numFmtId="3" fontId="19" fillId="0" borderId="10" xfId="44" applyNumberFormat="1" applyFont="1" applyFill="1" applyBorder="1" applyAlignment="1">
      <alignment horizontal="center" vertical="center" wrapText="1"/>
    </xf>
    <xf numFmtId="44" fontId="19" fillId="0" borderId="10" xfId="42" applyFont="1" applyFill="1" applyBorder="1" applyAlignment="1">
      <alignment horizontal="center" vertical="center" wrapText="1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44" fontId="19" fillId="3" borderId="10" xfId="44" applyNumberFormat="1" applyFont="1" applyFill="1" applyBorder="1" applyAlignment="1">
      <alignment horizontal="center" vertical="center" wrapText="1"/>
    </xf>
    <xf numFmtId="44" fontId="19" fillId="0" borderId="10" xfId="44" applyNumberFormat="1" applyFont="1" applyBorder="1" applyAlignment="1">
      <alignment horizontal="center" vertical="center"/>
    </xf>
    <xf numFmtId="0" fontId="19" fillId="3" borderId="10" xfId="44" applyNumberFormat="1" applyFont="1" applyFill="1" applyBorder="1" applyAlignment="1">
      <alignment horizontal="center" vertical="center" wrapText="1"/>
    </xf>
    <xf numFmtId="44" fontId="19" fillId="0" borderId="10" xfId="39" applyFont="1" applyBorder="1" applyAlignment="1">
      <alignment horizontal="center" vertical="center"/>
    </xf>
    <xf numFmtId="2" fontId="19" fillId="0" borderId="10" xfId="44" applyNumberFormat="1" applyFont="1" applyBorder="1" applyAlignment="1">
      <alignment horizontal="center" vertic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49" fontId="33" fillId="0" borderId="11" xfId="46" applyNumberFormat="1" applyFont="1" applyBorder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0" fontId="34" fillId="0" borderId="0" xfId="46" applyFont="1" applyAlignment="1">
      <alignment horizontal="center"/>
    </xf>
    <xf numFmtId="0" fontId="28" fillId="0" borderId="0" xfId="46" applyFont="1" applyAlignment="1">
      <alignment horizontal="center"/>
    </xf>
    <xf numFmtId="166" fontId="19" fillId="0" borderId="0" xfId="40" applyNumberFormat="1" applyFont="1" applyFill="1" applyBorder="1" applyAlignment="1">
      <alignment vertical="center"/>
    </xf>
    <xf numFmtId="2" fontId="19" fillId="0" borderId="10" xfId="44" applyNumberFormat="1" applyFont="1" applyFill="1" applyBorder="1" applyAlignment="1">
      <alignment horizontal="center" vertical="center"/>
    </xf>
    <xf numFmtId="44" fontId="23" fillId="0" borderId="0" xfId="39" applyFont="1" applyFill="1"/>
    <xf numFmtId="49" fontId="33" fillId="0" borderId="11" xfId="46" applyNumberFormat="1" applyFont="1" applyBorder="1" applyAlignment="1">
      <alignment horizontal="center"/>
    </xf>
    <xf numFmtId="49" fontId="33" fillId="0" borderId="11" xfId="46" applyNumberFormat="1" applyFont="1" applyBorder="1" applyAlignment="1">
      <alignment horizontal="center"/>
    </xf>
    <xf numFmtId="44" fontId="26" fillId="0" borderId="0" xfId="46" applyNumberFormat="1" applyFont="1" applyFill="1"/>
    <xf numFmtId="44" fontId="26" fillId="0" borderId="0" xfId="42" applyFont="1" applyFill="1"/>
    <xf numFmtId="0" fontId="26" fillId="0" borderId="0" xfId="46" applyFont="1" applyFill="1"/>
    <xf numFmtId="166" fontId="26" fillId="0" borderId="0" xfId="46" applyNumberFormat="1" applyFont="1" applyFill="1"/>
    <xf numFmtId="0" fontId="33" fillId="0" borderId="10" xfId="46" applyFont="1" applyFill="1" applyBorder="1" applyAlignment="1">
      <alignment horizontal="center" vertical="center"/>
    </xf>
    <xf numFmtId="49" fontId="33" fillId="0" borderId="11" xfId="46" applyNumberFormat="1" applyFont="1" applyBorder="1" applyAlignment="1">
      <alignment horizontal="center"/>
    </xf>
    <xf numFmtId="0" fontId="33" fillId="0" borderId="10" xfId="0" quotePrefix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 horizontal="center" vertical="center"/>
    </xf>
    <xf numFmtId="0" fontId="33" fillId="0" borderId="10" xfId="46" quotePrefix="1" applyFont="1" applyBorder="1" applyAlignment="1">
      <alignment horizontal="center" vertical="center"/>
    </xf>
    <xf numFmtId="14" fontId="33" fillId="0" borderId="10" xfId="46" applyNumberFormat="1" applyFont="1" applyBorder="1" applyAlignment="1">
      <alignment horizontal="center" vertical="center"/>
    </xf>
    <xf numFmtId="1" fontId="19" fillId="0" borderId="10" xfId="44" applyNumberFormat="1" applyFont="1" applyBorder="1" applyAlignment="1">
      <alignment horizontal="center" vertical="center"/>
    </xf>
    <xf numFmtId="1" fontId="19" fillId="0" borderId="10" xfId="44" applyNumberFormat="1" applyFont="1" applyFill="1" applyBorder="1" applyAlignment="1">
      <alignment vertical="center"/>
    </xf>
    <xf numFmtId="1" fontId="19" fillId="0" borderId="10" xfId="44" applyNumberFormat="1" applyFont="1" applyFill="1" applyBorder="1" applyAlignment="1">
      <alignment horizontal="center" vertical="center"/>
    </xf>
    <xf numFmtId="49" fontId="33" fillId="0" borderId="11" xfId="46" applyNumberFormat="1" applyFont="1" applyBorder="1" applyAlignment="1">
      <alignment horizontal="center"/>
    </xf>
    <xf numFmtId="49" fontId="33" fillId="0" borderId="10" xfId="0" quotePrefix="1" applyNumberFormat="1" applyFont="1" applyBorder="1" applyAlignment="1">
      <alignment horizontal="center" vertical="center"/>
    </xf>
    <xf numFmtId="0" fontId="34" fillId="0" borderId="0" xfId="46" applyFont="1" applyAlignment="1">
      <alignment horizontal="center"/>
    </xf>
    <xf numFmtId="0" fontId="28" fillId="0" borderId="0" xfId="46" applyFont="1" applyBorder="1" applyAlignment="1">
      <alignment horizontal="center" vertical="center" wrapText="1"/>
    </xf>
    <xf numFmtId="0" fontId="20" fillId="0" borderId="0" xfId="35" applyFont="1" applyAlignment="1" applyProtection="1">
      <alignment horizontal="center"/>
    </xf>
    <xf numFmtId="0" fontId="29" fillId="0" borderId="0" xfId="46" applyFont="1" applyAlignment="1">
      <alignment horizontal="center" wrapText="1"/>
    </xf>
    <xf numFmtId="0" fontId="28" fillId="0" borderId="0" xfId="46" applyFont="1" applyAlignment="1">
      <alignment horizontal="center"/>
    </xf>
    <xf numFmtId="0" fontId="28" fillId="0" borderId="0" xfId="46" applyFont="1" applyAlignment="1"/>
    <xf numFmtId="0" fontId="35" fillId="0" borderId="0" xfId="46" applyFont="1" applyAlignment="1">
      <alignment horizontal="center"/>
    </xf>
    <xf numFmtId="0" fontId="20" fillId="0" borderId="0" xfId="44" applyFont="1" applyFill="1" applyAlignment="1">
      <alignment horizontal="center" wrapText="1"/>
    </xf>
    <xf numFmtId="49" fontId="19" fillId="0" borderId="11" xfId="44" applyNumberFormat="1" applyFont="1" applyFill="1" applyBorder="1" applyAlignment="1">
      <alignment horizontal="center"/>
    </xf>
    <xf numFmtId="49" fontId="19" fillId="0" borderId="0" xfId="44" applyNumberFormat="1" applyFont="1" applyFill="1" applyBorder="1" applyAlignment="1">
      <alignment horizontal="left" vertical="center"/>
    </xf>
    <xf numFmtId="49" fontId="33" fillId="0" borderId="11" xfId="46" applyNumberFormat="1" applyFont="1" applyBorder="1" applyAlignment="1">
      <alignment horizontal="center"/>
    </xf>
    <xf numFmtId="49" fontId="33" fillId="0" borderId="12" xfId="46" applyNumberFormat="1" applyFont="1" applyBorder="1" applyAlignment="1">
      <alignment horizontal="center" vertical="top" wrapText="1"/>
    </xf>
    <xf numFmtId="0" fontId="33" fillId="0" borderId="12" xfId="46" applyFont="1" applyBorder="1" applyAlignment="1">
      <alignment horizontal="center"/>
    </xf>
    <xf numFmtId="0" fontId="33" fillId="0" borderId="12" xfId="46" applyFont="1" applyBorder="1" applyAlignment="1">
      <alignment horizontal="center" vertical="top" wrapText="1"/>
    </xf>
    <xf numFmtId="0" fontId="33" fillId="0" borderId="0" xfId="46" applyFont="1" applyBorder="1" applyAlignment="1">
      <alignment horizontal="center" vertical="top" wrapText="1"/>
    </xf>
    <xf numFmtId="49" fontId="33" fillId="0" borderId="0" xfId="46" applyNumberFormat="1" applyFont="1" applyBorder="1" applyAlignment="1">
      <alignment horizontal="left"/>
    </xf>
    <xf numFmtId="0" fontId="33" fillId="0" borderId="0" xfId="46" applyFont="1" applyBorder="1" applyAlignment="1">
      <alignment horizontal="left"/>
    </xf>
    <xf numFmtId="49" fontId="19" fillId="0" borderId="0" xfId="44" applyNumberFormat="1" applyFont="1" applyFill="1" applyBorder="1" applyAlignment="1">
      <alignment horizontal="left" vertical="center" wrapText="1"/>
    </xf>
  </cellXfs>
  <cellStyles count="57">
    <cellStyle name="Buena 2" xfId="1"/>
    <cellStyle name="Cálculo 2" xfId="2"/>
    <cellStyle name="Celda de comprobación 2" xfId="3"/>
    <cellStyle name="Celda vinculada 2" xfId="4"/>
    <cellStyle name="Encabezado 4 2" xfId="5"/>
    <cellStyle name="Énfasis 1" xfId="6"/>
    <cellStyle name="Énfasis 2" xfId="7"/>
    <cellStyle name="Énfasis 3" xfId="8"/>
    <cellStyle name="Énfasis1 - 20%" xfId="9"/>
    <cellStyle name="Énfasis1 - 40%" xfId="10"/>
    <cellStyle name="Énfasis1 - 60%" xfId="11"/>
    <cellStyle name="Énfasis1 2" xfId="12"/>
    <cellStyle name="Énfasis2 - 20%" xfId="13"/>
    <cellStyle name="Énfasis2 - 40%" xfId="14"/>
    <cellStyle name="Énfasis2 - 60%" xfId="15"/>
    <cellStyle name="Énfasis2 2" xfId="16"/>
    <cellStyle name="Énfasis3 - 20%" xfId="17"/>
    <cellStyle name="Énfasis3 - 40%" xfId="18"/>
    <cellStyle name="Énfasis3 - 60%" xfId="19"/>
    <cellStyle name="Énfasis3 2" xfId="20"/>
    <cellStyle name="Énfasis4 - 20%" xfId="21"/>
    <cellStyle name="Énfasis4 - 40%" xfId="22"/>
    <cellStyle name="Énfasis4 - 60%" xfId="23"/>
    <cellStyle name="Énfasis4 2" xfId="24"/>
    <cellStyle name="Énfasis5 - 20%" xfId="25"/>
    <cellStyle name="Énfasis5 - 40%" xfId="26"/>
    <cellStyle name="Énfasis5 - 60%" xfId="27"/>
    <cellStyle name="Énfasis5 2" xfId="28"/>
    <cellStyle name="Énfasis6 - 20%" xfId="29"/>
    <cellStyle name="Énfasis6 - 40%" xfId="30"/>
    <cellStyle name="Énfasis6 - 60%" xfId="31"/>
    <cellStyle name="Énfasis6 2" xfId="32"/>
    <cellStyle name="Entrada 2" xfId="33"/>
    <cellStyle name="Euro" xfId="34"/>
    <cellStyle name="Hipervínculo" xfId="35" builtinId="8"/>
    <cellStyle name="Incorrecto 2" xfId="36"/>
    <cellStyle name="Millares 10 10" xfId="37"/>
    <cellStyle name="Millares 2" xfId="38"/>
    <cellStyle name="Moneda" xfId="39" builtinId="4"/>
    <cellStyle name="Moneda 2" xfId="40"/>
    <cellStyle name="Moneda 3" xfId="41"/>
    <cellStyle name="Moneda 4" xfId="42"/>
    <cellStyle name="Neutral 2" xfId="43"/>
    <cellStyle name="Normal" xfId="0" builtinId="0"/>
    <cellStyle name="Normal 2" xfId="44"/>
    <cellStyle name="Normal 2 2" xfId="45"/>
    <cellStyle name="Normal 3" xfId="46"/>
    <cellStyle name="Normal 6" xfId="47"/>
    <cellStyle name="Normal 7" xfId="48"/>
    <cellStyle name="Notas 2" xfId="49"/>
    <cellStyle name="Salida 2" xfId="50"/>
    <cellStyle name="Texto de advertencia 2" xfId="51"/>
    <cellStyle name="Título 1 2" xfId="52"/>
    <cellStyle name="Título 2 2" xfId="53"/>
    <cellStyle name="Título 3 2" xfId="54"/>
    <cellStyle name="Título de hoja" xfId="55"/>
    <cellStyle name="Total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025" name="7 Grupo"/>
        <xdr:cNvGrpSpPr>
          <a:grpSpLocks/>
        </xdr:cNvGrpSpPr>
      </xdr:nvGrpSpPr>
      <xdr:grpSpPr bwMode="auto">
        <a:xfrm>
          <a:off x="0" y="9525"/>
          <a:ext cx="129540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0241" name="7 Grupo"/>
        <xdr:cNvGrpSpPr>
          <a:grpSpLocks/>
        </xdr:cNvGrpSpPr>
      </xdr:nvGrpSpPr>
      <xdr:grpSpPr bwMode="auto">
        <a:xfrm>
          <a:off x="0" y="9525"/>
          <a:ext cx="13639800" cy="78105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024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1265" name="7 Grupo"/>
        <xdr:cNvGrpSpPr>
          <a:grpSpLocks/>
        </xdr:cNvGrpSpPr>
      </xdr:nvGrpSpPr>
      <xdr:grpSpPr bwMode="auto">
        <a:xfrm>
          <a:off x="0" y="9525"/>
          <a:ext cx="127254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126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2289" name="7 Grupo"/>
        <xdr:cNvGrpSpPr>
          <a:grpSpLocks/>
        </xdr:cNvGrpSpPr>
      </xdr:nvGrpSpPr>
      <xdr:grpSpPr bwMode="auto">
        <a:xfrm>
          <a:off x="0" y="9525"/>
          <a:ext cx="129159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229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3313" name="7 Grupo"/>
        <xdr:cNvGrpSpPr>
          <a:grpSpLocks/>
        </xdr:cNvGrpSpPr>
      </xdr:nvGrpSpPr>
      <xdr:grpSpPr bwMode="auto">
        <a:xfrm>
          <a:off x="0" y="9525"/>
          <a:ext cx="128397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331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4337" name="7 Grupo"/>
        <xdr:cNvGrpSpPr>
          <a:grpSpLocks/>
        </xdr:cNvGrpSpPr>
      </xdr:nvGrpSpPr>
      <xdr:grpSpPr bwMode="auto">
        <a:xfrm>
          <a:off x="0" y="9525"/>
          <a:ext cx="13506450" cy="809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433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5361" name="7 Grupo"/>
        <xdr:cNvGrpSpPr>
          <a:grpSpLocks/>
        </xdr:cNvGrpSpPr>
      </xdr:nvGrpSpPr>
      <xdr:grpSpPr bwMode="auto">
        <a:xfrm>
          <a:off x="0" y="9525"/>
          <a:ext cx="132969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536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6385" name="7 Grupo"/>
        <xdr:cNvGrpSpPr>
          <a:grpSpLocks/>
        </xdr:cNvGrpSpPr>
      </xdr:nvGrpSpPr>
      <xdr:grpSpPr bwMode="auto">
        <a:xfrm>
          <a:off x="0" y="9525"/>
          <a:ext cx="137445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638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7409" name="7 Grupo"/>
        <xdr:cNvGrpSpPr>
          <a:grpSpLocks/>
        </xdr:cNvGrpSpPr>
      </xdr:nvGrpSpPr>
      <xdr:grpSpPr bwMode="auto">
        <a:xfrm>
          <a:off x="0" y="9525"/>
          <a:ext cx="137826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741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8433" name="7 Grupo"/>
        <xdr:cNvGrpSpPr>
          <a:grpSpLocks/>
        </xdr:cNvGrpSpPr>
      </xdr:nvGrpSpPr>
      <xdr:grpSpPr bwMode="auto">
        <a:xfrm>
          <a:off x="0" y="9525"/>
          <a:ext cx="129349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843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19457" name="7 Grupo"/>
        <xdr:cNvGrpSpPr>
          <a:grpSpLocks/>
        </xdr:cNvGrpSpPr>
      </xdr:nvGrpSpPr>
      <xdr:grpSpPr bwMode="auto">
        <a:xfrm>
          <a:off x="0" y="9525"/>
          <a:ext cx="137826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1945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049" name="7 Grupo"/>
        <xdr:cNvGrpSpPr>
          <a:grpSpLocks/>
        </xdr:cNvGrpSpPr>
      </xdr:nvGrpSpPr>
      <xdr:grpSpPr bwMode="auto">
        <a:xfrm>
          <a:off x="0" y="9525"/>
          <a:ext cx="128587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05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0481" name="7 Grupo"/>
        <xdr:cNvGrpSpPr>
          <a:grpSpLocks/>
        </xdr:cNvGrpSpPr>
      </xdr:nvGrpSpPr>
      <xdr:grpSpPr bwMode="auto">
        <a:xfrm>
          <a:off x="0" y="9525"/>
          <a:ext cx="138493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048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1505" name="7 Grupo"/>
        <xdr:cNvGrpSpPr>
          <a:grpSpLocks/>
        </xdr:cNvGrpSpPr>
      </xdr:nvGrpSpPr>
      <xdr:grpSpPr bwMode="auto">
        <a:xfrm>
          <a:off x="0" y="9525"/>
          <a:ext cx="1383982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150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2529" name="7 Grupo"/>
        <xdr:cNvGrpSpPr>
          <a:grpSpLocks/>
        </xdr:cNvGrpSpPr>
      </xdr:nvGrpSpPr>
      <xdr:grpSpPr bwMode="auto">
        <a:xfrm>
          <a:off x="0" y="9525"/>
          <a:ext cx="128968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253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3553" name="7 Grupo"/>
        <xdr:cNvGrpSpPr>
          <a:grpSpLocks/>
        </xdr:cNvGrpSpPr>
      </xdr:nvGrpSpPr>
      <xdr:grpSpPr bwMode="auto">
        <a:xfrm>
          <a:off x="0" y="9525"/>
          <a:ext cx="129063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35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4577" name="7 Grupo"/>
        <xdr:cNvGrpSpPr>
          <a:grpSpLocks/>
        </xdr:cNvGrpSpPr>
      </xdr:nvGrpSpPr>
      <xdr:grpSpPr bwMode="auto">
        <a:xfrm>
          <a:off x="0" y="9525"/>
          <a:ext cx="13306425" cy="7715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457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5601" name="7 Grupo"/>
        <xdr:cNvGrpSpPr>
          <a:grpSpLocks/>
        </xdr:cNvGrpSpPr>
      </xdr:nvGrpSpPr>
      <xdr:grpSpPr bwMode="auto">
        <a:xfrm>
          <a:off x="0" y="9525"/>
          <a:ext cx="1303972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560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6625" name="7 Grupo"/>
        <xdr:cNvGrpSpPr>
          <a:grpSpLocks/>
        </xdr:cNvGrpSpPr>
      </xdr:nvGrpSpPr>
      <xdr:grpSpPr bwMode="auto">
        <a:xfrm>
          <a:off x="0" y="9525"/>
          <a:ext cx="126301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66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7649" name="7 Grupo"/>
        <xdr:cNvGrpSpPr>
          <a:grpSpLocks/>
        </xdr:cNvGrpSpPr>
      </xdr:nvGrpSpPr>
      <xdr:grpSpPr bwMode="auto">
        <a:xfrm>
          <a:off x="0" y="9525"/>
          <a:ext cx="1296352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765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8673" name="7 Grupo"/>
        <xdr:cNvGrpSpPr>
          <a:grpSpLocks/>
        </xdr:cNvGrpSpPr>
      </xdr:nvGrpSpPr>
      <xdr:grpSpPr bwMode="auto">
        <a:xfrm>
          <a:off x="0" y="9525"/>
          <a:ext cx="1296352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867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29697" name="7 Grupo"/>
        <xdr:cNvGrpSpPr>
          <a:grpSpLocks/>
        </xdr:cNvGrpSpPr>
      </xdr:nvGrpSpPr>
      <xdr:grpSpPr bwMode="auto">
        <a:xfrm>
          <a:off x="0" y="9525"/>
          <a:ext cx="134397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2969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073" name="7 Grupo"/>
        <xdr:cNvGrpSpPr>
          <a:grpSpLocks/>
        </xdr:cNvGrpSpPr>
      </xdr:nvGrpSpPr>
      <xdr:grpSpPr bwMode="auto">
        <a:xfrm>
          <a:off x="0" y="9525"/>
          <a:ext cx="1281112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07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0721" name="7 Grupo"/>
        <xdr:cNvGrpSpPr>
          <a:grpSpLocks/>
        </xdr:cNvGrpSpPr>
      </xdr:nvGrpSpPr>
      <xdr:grpSpPr bwMode="auto">
        <a:xfrm>
          <a:off x="0" y="9525"/>
          <a:ext cx="128968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07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1745" name="7 Grupo"/>
        <xdr:cNvGrpSpPr>
          <a:grpSpLocks/>
        </xdr:cNvGrpSpPr>
      </xdr:nvGrpSpPr>
      <xdr:grpSpPr bwMode="auto">
        <a:xfrm>
          <a:off x="0" y="9525"/>
          <a:ext cx="1288732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174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2769" name="7 Grupo"/>
        <xdr:cNvGrpSpPr>
          <a:grpSpLocks/>
        </xdr:cNvGrpSpPr>
      </xdr:nvGrpSpPr>
      <xdr:grpSpPr bwMode="auto">
        <a:xfrm>
          <a:off x="0" y="9525"/>
          <a:ext cx="13439775" cy="8382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27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3793" name="7 Grupo"/>
        <xdr:cNvGrpSpPr>
          <a:grpSpLocks/>
        </xdr:cNvGrpSpPr>
      </xdr:nvGrpSpPr>
      <xdr:grpSpPr bwMode="auto">
        <a:xfrm>
          <a:off x="0" y="9525"/>
          <a:ext cx="129540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379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4817" name="7 Grupo"/>
        <xdr:cNvGrpSpPr>
          <a:grpSpLocks/>
        </xdr:cNvGrpSpPr>
      </xdr:nvGrpSpPr>
      <xdr:grpSpPr bwMode="auto">
        <a:xfrm>
          <a:off x="0" y="9525"/>
          <a:ext cx="1311592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481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5841" name="7 Grupo"/>
        <xdr:cNvGrpSpPr>
          <a:grpSpLocks/>
        </xdr:cNvGrpSpPr>
      </xdr:nvGrpSpPr>
      <xdr:grpSpPr bwMode="auto">
        <a:xfrm>
          <a:off x="0" y="9525"/>
          <a:ext cx="129063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584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6865" name="7 Grupo"/>
        <xdr:cNvGrpSpPr>
          <a:grpSpLocks/>
        </xdr:cNvGrpSpPr>
      </xdr:nvGrpSpPr>
      <xdr:grpSpPr bwMode="auto">
        <a:xfrm>
          <a:off x="0" y="9525"/>
          <a:ext cx="129159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686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7889" name="7 Grupo"/>
        <xdr:cNvGrpSpPr>
          <a:grpSpLocks/>
        </xdr:cNvGrpSpPr>
      </xdr:nvGrpSpPr>
      <xdr:grpSpPr bwMode="auto">
        <a:xfrm>
          <a:off x="0" y="9525"/>
          <a:ext cx="129349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789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8913" name="7 Grupo"/>
        <xdr:cNvGrpSpPr>
          <a:grpSpLocks/>
        </xdr:cNvGrpSpPr>
      </xdr:nvGrpSpPr>
      <xdr:grpSpPr bwMode="auto">
        <a:xfrm>
          <a:off x="0" y="9525"/>
          <a:ext cx="129349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891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39937" name="7 Grupo"/>
        <xdr:cNvGrpSpPr>
          <a:grpSpLocks/>
        </xdr:cNvGrpSpPr>
      </xdr:nvGrpSpPr>
      <xdr:grpSpPr bwMode="auto">
        <a:xfrm>
          <a:off x="0" y="9525"/>
          <a:ext cx="129730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3993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097" name="7 Grupo"/>
        <xdr:cNvGrpSpPr>
          <a:grpSpLocks/>
        </xdr:cNvGrpSpPr>
      </xdr:nvGrpSpPr>
      <xdr:grpSpPr bwMode="auto">
        <a:xfrm>
          <a:off x="0" y="9525"/>
          <a:ext cx="12420600" cy="79057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10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0</xdr:colOff>
      <xdr:row>38</xdr:row>
      <xdr:rowOff>0</xdr:rowOff>
    </xdr:from>
    <xdr:to>
      <xdr:col>6</xdr:col>
      <xdr:colOff>314325</xdr:colOff>
      <xdr:row>38</xdr:row>
      <xdr:rowOff>0</xdr:rowOff>
    </xdr:to>
    <xdr:cxnSp macro="">
      <xdr:nvCxnSpPr>
        <xdr:cNvPr id="6" name="Conector recto 5"/>
        <xdr:cNvCxnSpPr/>
      </xdr:nvCxnSpPr>
      <xdr:spPr>
        <a:xfrm>
          <a:off x="3124200" y="7229475"/>
          <a:ext cx="152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0961" name="7 Grupo"/>
        <xdr:cNvGrpSpPr>
          <a:grpSpLocks/>
        </xdr:cNvGrpSpPr>
      </xdr:nvGrpSpPr>
      <xdr:grpSpPr bwMode="auto">
        <a:xfrm>
          <a:off x="0" y="9525"/>
          <a:ext cx="135636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096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1985" name="7 Grupo"/>
        <xdr:cNvGrpSpPr>
          <a:grpSpLocks/>
        </xdr:cNvGrpSpPr>
      </xdr:nvGrpSpPr>
      <xdr:grpSpPr bwMode="auto">
        <a:xfrm>
          <a:off x="0" y="9525"/>
          <a:ext cx="129349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198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3009" name="7 Grupo"/>
        <xdr:cNvGrpSpPr>
          <a:grpSpLocks/>
        </xdr:cNvGrpSpPr>
      </xdr:nvGrpSpPr>
      <xdr:grpSpPr bwMode="auto">
        <a:xfrm>
          <a:off x="0" y="9525"/>
          <a:ext cx="131635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301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4033" name="7 Grupo"/>
        <xdr:cNvGrpSpPr>
          <a:grpSpLocks/>
        </xdr:cNvGrpSpPr>
      </xdr:nvGrpSpPr>
      <xdr:grpSpPr bwMode="auto">
        <a:xfrm>
          <a:off x="0" y="9525"/>
          <a:ext cx="13535025" cy="79057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403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5057" name="7 Grupo"/>
        <xdr:cNvGrpSpPr>
          <a:grpSpLocks/>
        </xdr:cNvGrpSpPr>
      </xdr:nvGrpSpPr>
      <xdr:grpSpPr bwMode="auto">
        <a:xfrm>
          <a:off x="0" y="9525"/>
          <a:ext cx="140874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505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6081" name="7 Grupo"/>
        <xdr:cNvGrpSpPr>
          <a:grpSpLocks/>
        </xdr:cNvGrpSpPr>
      </xdr:nvGrpSpPr>
      <xdr:grpSpPr bwMode="auto">
        <a:xfrm>
          <a:off x="0" y="9525"/>
          <a:ext cx="131635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08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7105" name="7 Grupo"/>
        <xdr:cNvGrpSpPr>
          <a:grpSpLocks/>
        </xdr:cNvGrpSpPr>
      </xdr:nvGrpSpPr>
      <xdr:grpSpPr bwMode="auto">
        <a:xfrm>
          <a:off x="0" y="9525"/>
          <a:ext cx="140970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10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8129" name="7 Grupo"/>
        <xdr:cNvGrpSpPr>
          <a:grpSpLocks/>
        </xdr:cNvGrpSpPr>
      </xdr:nvGrpSpPr>
      <xdr:grpSpPr bwMode="auto">
        <a:xfrm>
          <a:off x="0" y="9525"/>
          <a:ext cx="132207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13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49153" name="7 Grupo"/>
        <xdr:cNvGrpSpPr>
          <a:grpSpLocks/>
        </xdr:cNvGrpSpPr>
      </xdr:nvGrpSpPr>
      <xdr:grpSpPr bwMode="auto">
        <a:xfrm>
          <a:off x="0" y="9525"/>
          <a:ext cx="137064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91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0177" name="7 Grupo"/>
        <xdr:cNvGrpSpPr>
          <a:grpSpLocks/>
        </xdr:cNvGrpSpPr>
      </xdr:nvGrpSpPr>
      <xdr:grpSpPr bwMode="auto">
        <a:xfrm>
          <a:off x="0" y="9525"/>
          <a:ext cx="129540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17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121" name="7 Grupo"/>
        <xdr:cNvGrpSpPr>
          <a:grpSpLocks/>
        </xdr:cNvGrpSpPr>
      </xdr:nvGrpSpPr>
      <xdr:grpSpPr bwMode="auto">
        <a:xfrm>
          <a:off x="0" y="9525"/>
          <a:ext cx="125253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1201" name="7 Grupo"/>
        <xdr:cNvGrpSpPr>
          <a:grpSpLocks/>
        </xdr:cNvGrpSpPr>
      </xdr:nvGrpSpPr>
      <xdr:grpSpPr bwMode="auto">
        <a:xfrm>
          <a:off x="0" y="9525"/>
          <a:ext cx="133921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20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2225" name="7 Grupo"/>
        <xdr:cNvGrpSpPr>
          <a:grpSpLocks/>
        </xdr:cNvGrpSpPr>
      </xdr:nvGrpSpPr>
      <xdr:grpSpPr bwMode="auto">
        <a:xfrm>
          <a:off x="0" y="9525"/>
          <a:ext cx="12906375" cy="10763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22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3249" name="7 Grupo"/>
        <xdr:cNvGrpSpPr>
          <a:grpSpLocks/>
        </xdr:cNvGrpSpPr>
      </xdr:nvGrpSpPr>
      <xdr:grpSpPr bwMode="auto">
        <a:xfrm>
          <a:off x="0" y="9525"/>
          <a:ext cx="129159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325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4273" name="7 Grupo"/>
        <xdr:cNvGrpSpPr>
          <a:grpSpLocks/>
        </xdr:cNvGrpSpPr>
      </xdr:nvGrpSpPr>
      <xdr:grpSpPr bwMode="auto">
        <a:xfrm>
          <a:off x="0" y="9525"/>
          <a:ext cx="127635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427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5297" name="7 Grupo"/>
        <xdr:cNvGrpSpPr>
          <a:grpSpLocks/>
        </xdr:cNvGrpSpPr>
      </xdr:nvGrpSpPr>
      <xdr:grpSpPr bwMode="auto">
        <a:xfrm>
          <a:off x="0" y="9525"/>
          <a:ext cx="128778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529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6321" name="7 Grupo"/>
        <xdr:cNvGrpSpPr>
          <a:grpSpLocks/>
        </xdr:cNvGrpSpPr>
      </xdr:nvGrpSpPr>
      <xdr:grpSpPr bwMode="auto">
        <a:xfrm>
          <a:off x="0" y="9525"/>
          <a:ext cx="129540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63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7345" name="7 Grupo"/>
        <xdr:cNvGrpSpPr>
          <a:grpSpLocks/>
        </xdr:cNvGrpSpPr>
      </xdr:nvGrpSpPr>
      <xdr:grpSpPr bwMode="auto">
        <a:xfrm>
          <a:off x="0" y="9525"/>
          <a:ext cx="134493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734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8369" name="7 Grupo"/>
        <xdr:cNvGrpSpPr>
          <a:grpSpLocks/>
        </xdr:cNvGrpSpPr>
      </xdr:nvGrpSpPr>
      <xdr:grpSpPr bwMode="auto">
        <a:xfrm>
          <a:off x="0" y="9525"/>
          <a:ext cx="13696950" cy="85725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83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59393" name="7 Grupo"/>
        <xdr:cNvGrpSpPr>
          <a:grpSpLocks/>
        </xdr:cNvGrpSpPr>
      </xdr:nvGrpSpPr>
      <xdr:grpSpPr bwMode="auto">
        <a:xfrm>
          <a:off x="0" y="9525"/>
          <a:ext cx="1291590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939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60417" name="7 Grupo"/>
        <xdr:cNvGrpSpPr>
          <a:grpSpLocks/>
        </xdr:cNvGrpSpPr>
      </xdr:nvGrpSpPr>
      <xdr:grpSpPr bwMode="auto">
        <a:xfrm>
          <a:off x="0" y="9525"/>
          <a:ext cx="13268325" cy="7620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6041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6145" name="7 Grupo"/>
        <xdr:cNvGrpSpPr>
          <a:grpSpLocks/>
        </xdr:cNvGrpSpPr>
      </xdr:nvGrpSpPr>
      <xdr:grpSpPr bwMode="auto">
        <a:xfrm>
          <a:off x="0" y="9525"/>
          <a:ext cx="127825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614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61441" name="7 Grupo"/>
        <xdr:cNvGrpSpPr>
          <a:grpSpLocks/>
        </xdr:cNvGrpSpPr>
      </xdr:nvGrpSpPr>
      <xdr:grpSpPr bwMode="auto">
        <a:xfrm>
          <a:off x="0" y="9525"/>
          <a:ext cx="134302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6144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62465" name="7 Grupo"/>
        <xdr:cNvGrpSpPr>
          <a:grpSpLocks/>
        </xdr:cNvGrpSpPr>
      </xdr:nvGrpSpPr>
      <xdr:grpSpPr bwMode="auto">
        <a:xfrm>
          <a:off x="0" y="9525"/>
          <a:ext cx="129730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6246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63489" name="7 Grupo"/>
        <xdr:cNvGrpSpPr>
          <a:grpSpLocks/>
        </xdr:cNvGrpSpPr>
      </xdr:nvGrpSpPr>
      <xdr:grpSpPr bwMode="auto">
        <a:xfrm>
          <a:off x="0" y="9525"/>
          <a:ext cx="13496925" cy="81915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6349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64513" name="7 Grupo"/>
        <xdr:cNvGrpSpPr>
          <a:grpSpLocks/>
        </xdr:cNvGrpSpPr>
      </xdr:nvGrpSpPr>
      <xdr:grpSpPr bwMode="auto">
        <a:xfrm>
          <a:off x="0" y="9525"/>
          <a:ext cx="135445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6451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65537" name="7 Grupo"/>
        <xdr:cNvGrpSpPr>
          <a:grpSpLocks/>
        </xdr:cNvGrpSpPr>
      </xdr:nvGrpSpPr>
      <xdr:grpSpPr bwMode="auto">
        <a:xfrm>
          <a:off x="0" y="9525"/>
          <a:ext cx="1338262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6553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66561" name="7 Grupo"/>
        <xdr:cNvGrpSpPr>
          <a:grpSpLocks/>
        </xdr:cNvGrpSpPr>
      </xdr:nvGrpSpPr>
      <xdr:grpSpPr bwMode="auto">
        <a:xfrm>
          <a:off x="0" y="9525"/>
          <a:ext cx="1286827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6656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7169" name="7 Grupo"/>
        <xdr:cNvGrpSpPr>
          <a:grpSpLocks/>
        </xdr:cNvGrpSpPr>
      </xdr:nvGrpSpPr>
      <xdr:grpSpPr bwMode="auto">
        <a:xfrm>
          <a:off x="0" y="9525"/>
          <a:ext cx="12544425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71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8193" name="7 Grupo"/>
        <xdr:cNvGrpSpPr>
          <a:grpSpLocks/>
        </xdr:cNvGrpSpPr>
      </xdr:nvGrpSpPr>
      <xdr:grpSpPr bwMode="auto">
        <a:xfrm>
          <a:off x="0" y="9525"/>
          <a:ext cx="127063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819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4</xdr:row>
      <xdr:rowOff>9525</xdr:rowOff>
    </xdr:to>
    <xdr:grpSp>
      <xdr:nvGrpSpPr>
        <xdr:cNvPr id="9217" name="7 Grupo"/>
        <xdr:cNvGrpSpPr>
          <a:grpSpLocks/>
        </xdr:cNvGrpSpPr>
      </xdr:nvGrpSpPr>
      <xdr:grpSpPr bwMode="auto">
        <a:xfrm>
          <a:off x="0" y="9525"/>
          <a:ext cx="12630150" cy="9144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922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0</xdr:colOff>
      <xdr:row>34</xdr:row>
      <xdr:rowOff>9525</xdr:rowOff>
    </xdr:from>
    <xdr:to>
      <xdr:col>6</xdr:col>
      <xdr:colOff>314325</xdr:colOff>
      <xdr:row>34</xdr:row>
      <xdr:rowOff>9525</xdr:rowOff>
    </xdr:to>
    <xdr:cxnSp macro="">
      <xdr:nvCxnSpPr>
        <xdr:cNvPr id="6" name="Conector recto 5"/>
        <xdr:cNvCxnSpPr/>
      </xdr:nvCxnSpPr>
      <xdr:spPr>
        <a:xfrm>
          <a:off x="3190875" y="6943725"/>
          <a:ext cx="152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5.xml"/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7.xml"/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8.xml"/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1.xml"/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2.xml"/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3.xml"/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4.xml"/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6.xml"/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7.xml"/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8.xml"/><Relationship Id="rId2" Type="http://schemas.openxmlformats.org/officeDocument/2006/relationships/printerSettings" Target="../printerSettings/printerSettings58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9.xml"/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0.xml"/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1.xml"/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2.xml"/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3.xml"/><Relationship Id="rId2" Type="http://schemas.openxmlformats.org/officeDocument/2006/relationships/printerSettings" Target="../printerSettings/printerSettings63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4.xml"/><Relationship Id="rId2" Type="http://schemas.openxmlformats.org/officeDocument/2006/relationships/printerSettings" Target="../printerSettings/printerSettings64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5.xml"/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file:///C:\Users\Documents%20and%20Settings\Usuario\Mis%20documentos\Downloads\CAPITALIZAB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64"/>
  <sheetViews>
    <sheetView topLeftCell="A7" zoomScaleNormal="100" workbookViewId="0">
      <selection activeCell="G30" sqref="G30"/>
    </sheetView>
  </sheetViews>
  <sheetFormatPr baseColWidth="10" defaultRowHeight="14.25" x14ac:dyDescent="0.2"/>
  <cols>
    <col min="1" max="1" width="13" bestFit="1" customWidth="1"/>
    <col min="2" max="2" width="14.75" customWidth="1"/>
    <col min="7" max="7" width="19.75" bestFit="1" customWidth="1"/>
    <col min="8" max="8" width="23.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8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8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8" x14ac:dyDescent="0.25">
      <c r="A5" s="149" t="s">
        <v>0</v>
      </c>
      <c r="B5" s="38" t="s">
        <v>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" x14ac:dyDescent="0.25">
      <c r="A6" s="17"/>
      <c r="B6" s="1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2389</v>
      </c>
      <c r="D11" s="181"/>
      <c r="E11" s="181"/>
      <c r="F11" s="181"/>
      <c r="G11" s="181"/>
      <c r="H11" s="9" t="s">
        <v>9</v>
      </c>
      <c r="I11" s="182" t="s">
        <v>3140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s="117" customFormat="1" ht="25.5" x14ac:dyDescent="0.25">
      <c r="A14" s="36" t="s">
        <v>2638</v>
      </c>
      <c r="B14" s="36" t="s">
        <v>2637</v>
      </c>
      <c r="C14" s="77">
        <v>43462</v>
      </c>
      <c r="D14" s="123"/>
      <c r="E14" s="124"/>
      <c r="F14" s="42" t="s">
        <v>2293</v>
      </c>
      <c r="G14" s="109" t="s">
        <v>30</v>
      </c>
      <c r="H14" s="121" t="s">
        <v>2385</v>
      </c>
      <c r="I14" s="125"/>
      <c r="J14" s="126"/>
      <c r="K14" s="127"/>
      <c r="L14" s="114">
        <f t="shared" ref="L14:L19" si="0">J14*K14*0.16</f>
        <v>0</v>
      </c>
      <c r="M14" s="115">
        <v>28850</v>
      </c>
    </row>
    <row r="15" spans="1:13" ht="25.5" x14ac:dyDescent="0.25">
      <c r="A15" s="36" t="s">
        <v>2583</v>
      </c>
      <c r="B15" s="36" t="s">
        <v>2582</v>
      </c>
      <c r="C15" s="77">
        <v>43433</v>
      </c>
      <c r="D15" s="49"/>
      <c r="E15" s="50"/>
      <c r="F15" s="42" t="s">
        <v>2293</v>
      </c>
      <c r="G15" s="26" t="s">
        <v>30</v>
      </c>
      <c r="H15" s="51" t="s">
        <v>2391</v>
      </c>
      <c r="I15" s="40"/>
      <c r="J15" s="61"/>
      <c r="K15" s="52"/>
      <c r="L15" s="29">
        <f t="shared" si="0"/>
        <v>0</v>
      </c>
      <c r="M15" s="28">
        <v>28850</v>
      </c>
    </row>
    <row r="16" spans="1:13" ht="25.5" x14ac:dyDescent="0.25">
      <c r="A16" s="36" t="s">
        <v>2585</v>
      </c>
      <c r="B16" s="36" t="s">
        <v>2584</v>
      </c>
      <c r="C16" s="77">
        <v>43441</v>
      </c>
      <c r="D16" s="49"/>
      <c r="E16" s="50"/>
      <c r="F16" s="42" t="s">
        <v>2293</v>
      </c>
      <c r="G16" s="26" t="s">
        <v>30</v>
      </c>
      <c r="H16" s="51" t="s">
        <v>2392</v>
      </c>
      <c r="I16" s="40"/>
      <c r="J16" s="61"/>
      <c r="K16" s="52"/>
      <c r="L16" s="29">
        <f t="shared" si="0"/>
        <v>0</v>
      </c>
      <c r="M16" s="28">
        <v>28850</v>
      </c>
    </row>
    <row r="17" spans="1:14" ht="25.5" x14ac:dyDescent="0.25">
      <c r="A17" s="36" t="s">
        <v>2640</v>
      </c>
      <c r="B17" s="36" t="s">
        <v>2639</v>
      </c>
      <c r="C17" s="77">
        <v>43448</v>
      </c>
      <c r="D17" s="49"/>
      <c r="E17" s="50"/>
      <c r="F17" s="42" t="s">
        <v>2293</v>
      </c>
      <c r="G17" s="26" t="s">
        <v>30</v>
      </c>
      <c r="H17" s="51" t="s">
        <v>2393</v>
      </c>
      <c r="I17" s="40"/>
      <c r="J17" s="61"/>
      <c r="K17" s="52"/>
      <c r="L17" s="29">
        <f t="shared" si="0"/>
        <v>0</v>
      </c>
      <c r="M17" s="28">
        <v>31550</v>
      </c>
    </row>
    <row r="18" spans="1:14" ht="25.5" x14ac:dyDescent="0.25">
      <c r="A18" s="36" t="s">
        <v>2642</v>
      </c>
      <c r="B18" s="36" t="s">
        <v>2641</v>
      </c>
      <c r="C18" s="77">
        <v>43462</v>
      </c>
      <c r="D18" s="36"/>
      <c r="E18" s="24"/>
      <c r="F18" s="42" t="s">
        <v>2293</v>
      </c>
      <c r="G18" s="26" t="s">
        <v>30</v>
      </c>
      <c r="H18" s="47" t="s">
        <v>2394</v>
      </c>
      <c r="I18" s="27"/>
      <c r="J18" s="62"/>
      <c r="K18" s="53"/>
      <c r="L18" s="29">
        <f t="shared" si="0"/>
        <v>0</v>
      </c>
      <c r="M18" s="28">
        <v>31550</v>
      </c>
    </row>
    <row r="19" spans="1:14" ht="25.5" x14ac:dyDescent="0.25">
      <c r="A19" s="36" t="s">
        <v>2638</v>
      </c>
      <c r="B19" s="36" t="s">
        <v>2637</v>
      </c>
      <c r="C19" s="77">
        <v>43462</v>
      </c>
      <c r="D19" s="36"/>
      <c r="E19" s="24"/>
      <c r="F19" s="42" t="s">
        <v>2293</v>
      </c>
      <c r="G19" s="26" t="s">
        <v>30</v>
      </c>
      <c r="H19" s="47" t="s">
        <v>2395</v>
      </c>
      <c r="I19" s="27"/>
      <c r="J19" s="62"/>
      <c r="K19" s="53"/>
      <c r="L19" s="29">
        <f t="shared" si="0"/>
        <v>0</v>
      </c>
      <c r="M19" s="28">
        <v>31550</v>
      </c>
    </row>
    <row r="20" spans="1:14" s="117" customFormat="1" ht="15" x14ac:dyDescent="0.25">
      <c r="A20" s="23" t="s">
        <v>3130</v>
      </c>
      <c r="B20" s="36" t="s">
        <v>3131</v>
      </c>
      <c r="C20" s="77">
        <v>43515</v>
      </c>
      <c r="D20" s="120">
        <v>2745</v>
      </c>
      <c r="E20" s="106">
        <v>43413</v>
      </c>
      <c r="F20" s="42" t="s">
        <v>3138</v>
      </c>
      <c r="G20" s="109" t="s">
        <v>82</v>
      </c>
      <c r="H20" s="121" t="s">
        <v>523</v>
      </c>
      <c r="I20" s="111" t="s">
        <v>77</v>
      </c>
      <c r="J20" s="112">
        <v>145</v>
      </c>
      <c r="K20" s="113">
        <v>146</v>
      </c>
      <c r="L20" s="114">
        <f t="shared" ref="L20:L29" si="1">J20*K20*0.16</f>
        <v>3387.2000000000003</v>
      </c>
      <c r="M20" s="115">
        <f t="shared" ref="M20:M29" si="2">J20*K20+L20</f>
        <v>24557.200000000001</v>
      </c>
    </row>
    <row r="21" spans="1:14" s="117" customFormat="1" ht="15" x14ac:dyDescent="0.25">
      <c r="A21" s="23" t="s">
        <v>3130</v>
      </c>
      <c r="B21" s="36" t="s">
        <v>3131</v>
      </c>
      <c r="C21" s="77">
        <v>43515</v>
      </c>
      <c r="D21" s="120">
        <v>2745</v>
      </c>
      <c r="E21" s="106">
        <v>43413</v>
      </c>
      <c r="F21" s="42" t="s">
        <v>3138</v>
      </c>
      <c r="G21" s="109" t="s">
        <v>82</v>
      </c>
      <c r="H21" s="121" t="s">
        <v>86</v>
      </c>
      <c r="I21" s="111" t="s">
        <v>88</v>
      </c>
      <c r="J21" s="112">
        <v>100</v>
      </c>
      <c r="K21" s="113">
        <v>30</v>
      </c>
      <c r="L21" s="114">
        <f t="shared" si="1"/>
        <v>480</v>
      </c>
      <c r="M21" s="115">
        <f t="shared" si="2"/>
        <v>3480</v>
      </c>
    </row>
    <row r="22" spans="1:14" s="117" customFormat="1" ht="15" x14ac:dyDescent="0.25">
      <c r="A22" s="23" t="s">
        <v>3130</v>
      </c>
      <c r="B22" s="36" t="s">
        <v>3131</v>
      </c>
      <c r="C22" s="77">
        <v>43515</v>
      </c>
      <c r="D22" s="120">
        <v>2745</v>
      </c>
      <c r="E22" s="106">
        <v>43413</v>
      </c>
      <c r="F22" s="42" t="s">
        <v>3138</v>
      </c>
      <c r="G22" s="109" t="s">
        <v>82</v>
      </c>
      <c r="H22" s="121" t="s">
        <v>109</v>
      </c>
      <c r="I22" s="111" t="s">
        <v>88</v>
      </c>
      <c r="J22" s="112">
        <v>120</v>
      </c>
      <c r="K22" s="113">
        <v>30</v>
      </c>
      <c r="L22" s="114">
        <f t="shared" si="1"/>
        <v>576</v>
      </c>
      <c r="M22" s="115">
        <f t="shared" si="2"/>
        <v>4176</v>
      </c>
    </row>
    <row r="23" spans="1:14" s="117" customFormat="1" ht="15" x14ac:dyDescent="0.25">
      <c r="A23" s="23" t="s">
        <v>3130</v>
      </c>
      <c r="B23" s="36" t="s">
        <v>3131</v>
      </c>
      <c r="C23" s="77">
        <v>43515</v>
      </c>
      <c r="D23" s="120">
        <v>2745</v>
      </c>
      <c r="E23" s="106">
        <v>43413</v>
      </c>
      <c r="F23" s="42" t="s">
        <v>3138</v>
      </c>
      <c r="G23" s="109" t="s">
        <v>82</v>
      </c>
      <c r="H23" s="121" t="s">
        <v>590</v>
      </c>
      <c r="I23" s="111" t="s">
        <v>88</v>
      </c>
      <c r="J23" s="112">
        <v>20</v>
      </c>
      <c r="K23" s="113">
        <v>42</v>
      </c>
      <c r="L23" s="114">
        <f t="shared" si="1"/>
        <v>134.4</v>
      </c>
      <c r="M23" s="115">
        <f t="shared" si="2"/>
        <v>974.4</v>
      </c>
    </row>
    <row r="24" spans="1:14" s="117" customFormat="1" ht="15" x14ac:dyDescent="0.25">
      <c r="A24" s="23" t="s">
        <v>3130</v>
      </c>
      <c r="B24" s="36" t="s">
        <v>3131</v>
      </c>
      <c r="C24" s="77">
        <v>43515</v>
      </c>
      <c r="D24" s="120">
        <v>2745</v>
      </c>
      <c r="E24" s="106">
        <v>43413</v>
      </c>
      <c r="F24" s="42" t="s">
        <v>3138</v>
      </c>
      <c r="G24" s="109" t="s">
        <v>82</v>
      </c>
      <c r="H24" s="121" t="s">
        <v>549</v>
      </c>
      <c r="I24" s="111" t="s">
        <v>154</v>
      </c>
      <c r="J24" s="112">
        <v>1</v>
      </c>
      <c r="K24" s="113">
        <v>1550</v>
      </c>
      <c r="L24" s="114">
        <f t="shared" si="1"/>
        <v>248</v>
      </c>
      <c r="M24" s="115">
        <f t="shared" si="2"/>
        <v>1798</v>
      </c>
      <c r="N24" s="154"/>
    </row>
    <row r="25" spans="1:14" s="117" customFormat="1" ht="15" x14ac:dyDescent="0.25">
      <c r="A25" s="23" t="s">
        <v>3130</v>
      </c>
      <c r="B25" s="36" t="s">
        <v>3131</v>
      </c>
      <c r="C25" s="77">
        <v>43515</v>
      </c>
      <c r="D25" s="120">
        <v>2745</v>
      </c>
      <c r="E25" s="106">
        <v>43413</v>
      </c>
      <c r="F25" s="42" t="s">
        <v>3138</v>
      </c>
      <c r="G25" s="109" t="s">
        <v>82</v>
      </c>
      <c r="H25" s="110" t="s">
        <v>2461</v>
      </c>
      <c r="I25" s="111" t="s">
        <v>77</v>
      </c>
      <c r="J25" s="112">
        <v>1</v>
      </c>
      <c r="K25" s="113">
        <v>760</v>
      </c>
      <c r="L25" s="114">
        <f t="shared" si="1"/>
        <v>121.60000000000001</v>
      </c>
      <c r="M25" s="115">
        <f t="shared" si="2"/>
        <v>881.6</v>
      </c>
    </row>
    <row r="26" spans="1:14" s="117" customFormat="1" ht="15" x14ac:dyDescent="0.25">
      <c r="A26" s="23" t="s">
        <v>3130</v>
      </c>
      <c r="B26" s="36" t="s">
        <v>3131</v>
      </c>
      <c r="C26" s="77">
        <v>43515</v>
      </c>
      <c r="D26" s="120">
        <v>2745</v>
      </c>
      <c r="E26" s="106">
        <v>43413</v>
      </c>
      <c r="F26" s="42" t="s">
        <v>3138</v>
      </c>
      <c r="G26" s="109" t="s">
        <v>82</v>
      </c>
      <c r="H26" s="110" t="s">
        <v>2462</v>
      </c>
      <c r="I26" s="111" t="s">
        <v>77</v>
      </c>
      <c r="J26" s="112">
        <v>1</v>
      </c>
      <c r="K26" s="113">
        <v>124</v>
      </c>
      <c r="L26" s="114">
        <f t="shared" si="1"/>
        <v>19.84</v>
      </c>
      <c r="M26" s="115">
        <f t="shared" si="2"/>
        <v>143.84</v>
      </c>
    </row>
    <row r="27" spans="1:14" s="117" customFormat="1" ht="15" x14ac:dyDescent="0.25">
      <c r="A27" s="23" t="s">
        <v>3130</v>
      </c>
      <c r="B27" s="36" t="s">
        <v>3131</v>
      </c>
      <c r="C27" s="77">
        <v>43515</v>
      </c>
      <c r="D27" s="120">
        <v>2745</v>
      </c>
      <c r="E27" s="106">
        <v>43413</v>
      </c>
      <c r="F27" s="42" t="s">
        <v>3138</v>
      </c>
      <c r="G27" s="109" t="s">
        <v>82</v>
      </c>
      <c r="H27" s="110" t="s">
        <v>2463</v>
      </c>
      <c r="I27" s="111" t="s">
        <v>77</v>
      </c>
      <c r="J27" s="112">
        <v>2</v>
      </c>
      <c r="K27" s="113">
        <v>85</v>
      </c>
      <c r="L27" s="114">
        <f t="shared" si="1"/>
        <v>27.2</v>
      </c>
      <c r="M27" s="115">
        <f t="shared" si="2"/>
        <v>197.2</v>
      </c>
    </row>
    <row r="28" spans="1:14" s="117" customFormat="1" ht="15" x14ac:dyDescent="0.25">
      <c r="A28" s="23" t="s">
        <v>3130</v>
      </c>
      <c r="B28" s="36" t="s">
        <v>3131</v>
      </c>
      <c r="C28" s="77">
        <v>43515</v>
      </c>
      <c r="D28" s="120">
        <v>2745</v>
      </c>
      <c r="E28" s="106">
        <v>43413</v>
      </c>
      <c r="F28" s="42" t="s">
        <v>3138</v>
      </c>
      <c r="G28" s="109" t="s">
        <v>82</v>
      </c>
      <c r="H28" s="110" t="s">
        <v>2464</v>
      </c>
      <c r="I28" s="111" t="s">
        <v>77</v>
      </c>
      <c r="J28" s="112">
        <v>2</v>
      </c>
      <c r="K28" s="113">
        <v>88</v>
      </c>
      <c r="L28" s="114">
        <f t="shared" si="1"/>
        <v>28.16</v>
      </c>
      <c r="M28" s="115">
        <f t="shared" si="2"/>
        <v>204.16</v>
      </c>
    </row>
    <row r="29" spans="1:14" s="117" customFormat="1" ht="15" x14ac:dyDescent="0.25">
      <c r="A29" s="23" t="s">
        <v>3130</v>
      </c>
      <c r="B29" s="36" t="s">
        <v>3131</v>
      </c>
      <c r="C29" s="77">
        <v>43515</v>
      </c>
      <c r="D29" s="120">
        <v>2745</v>
      </c>
      <c r="E29" s="106">
        <v>43413</v>
      </c>
      <c r="F29" s="42" t="s">
        <v>3138</v>
      </c>
      <c r="G29" s="109" t="s">
        <v>82</v>
      </c>
      <c r="H29" s="110" t="s">
        <v>2465</v>
      </c>
      <c r="I29" s="111" t="s">
        <v>77</v>
      </c>
      <c r="J29" s="112">
        <v>1</v>
      </c>
      <c r="K29" s="113">
        <v>75</v>
      </c>
      <c r="L29" s="114">
        <f t="shared" si="1"/>
        <v>12</v>
      </c>
      <c r="M29" s="115">
        <f t="shared" si="2"/>
        <v>87</v>
      </c>
    </row>
    <row r="30" spans="1:14" s="117" customFormat="1" ht="25.5" x14ac:dyDescent="0.2">
      <c r="A30" s="23" t="s">
        <v>3132</v>
      </c>
      <c r="B30" s="36" t="s">
        <v>3133</v>
      </c>
      <c r="C30" s="77">
        <v>43469</v>
      </c>
      <c r="D30" s="120">
        <v>2882</v>
      </c>
      <c r="E30" s="106">
        <v>43460</v>
      </c>
      <c r="F30" s="74" t="s">
        <v>3138</v>
      </c>
      <c r="G30" s="109" t="s">
        <v>82</v>
      </c>
      <c r="H30" s="110" t="s">
        <v>2636</v>
      </c>
      <c r="I30" s="111" t="s">
        <v>77</v>
      </c>
      <c r="J30" s="112">
        <v>127</v>
      </c>
      <c r="K30" s="113">
        <v>330.64089999999999</v>
      </c>
      <c r="L30" s="114">
        <f>J30*K30*0.16</f>
        <v>6718.6230880000003</v>
      </c>
      <c r="M30" s="115">
        <f>J30*K30+L30</f>
        <v>48710.017388</v>
      </c>
    </row>
    <row r="31" spans="1:14" s="117" customFormat="1" ht="15" x14ac:dyDescent="0.25">
      <c r="A31" s="23" t="s">
        <v>3134</v>
      </c>
      <c r="B31" s="36" t="s">
        <v>3135</v>
      </c>
      <c r="C31" s="77">
        <v>43515</v>
      </c>
      <c r="D31" s="120" t="s">
        <v>2497</v>
      </c>
      <c r="E31" s="106">
        <v>43412</v>
      </c>
      <c r="F31" s="42" t="s">
        <v>3138</v>
      </c>
      <c r="G31" s="109" t="s">
        <v>455</v>
      </c>
      <c r="H31" s="110" t="s">
        <v>467</v>
      </c>
      <c r="I31" s="111" t="s">
        <v>458</v>
      </c>
      <c r="J31" s="112">
        <v>2</v>
      </c>
      <c r="K31" s="113">
        <v>1650</v>
      </c>
      <c r="L31" s="114">
        <f>J31*K31*0.16</f>
        <v>528</v>
      </c>
      <c r="M31" s="115">
        <f>J31*K31+L31</f>
        <v>3828</v>
      </c>
    </row>
    <row r="32" spans="1:14" s="117" customFormat="1" ht="15" x14ac:dyDescent="0.25">
      <c r="A32" s="23" t="s">
        <v>3134</v>
      </c>
      <c r="B32" s="36" t="s">
        <v>3135</v>
      </c>
      <c r="C32" s="77">
        <v>43515</v>
      </c>
      <c r="D32" s="120" t="s">
        <v>2497</v>
      </c>
      <c r="E32" s="106">
        <v>43412</v>
      </c>
      <c r="F32" s="42" t="s">
        <v>3138</v>
      </c>
      <c r="G32" s="109" t="s">
        <v>455</v>
      </c>
      <c r="H32" s="110" t="s">
        <v>456</v>
      </c>
      <c r="I32" s="111" t="s">
        <v>458</v>
      </c>
      <c r="J32" s="112">
        <v>4</v>
      </c>
      <c r="K32" s="113">
        <v>1540</v>
      </c>
      <c r="L32" s="114">
        <f>J32*K32*0.16</f>
        <v>985.6</v>
      </c>
      <c r="M32" s="115">
        <f>J32*K32+L32</f>
        <v>7145.6</v>
      </c>
    </row>
    <row r="33" spans="1:17" s="117" customFormat="1" ht="15" x14ac:dyDescent="0.25">
      <c r="A33" s="23" t="s">
        <v>3134</v>
      </c>
      <c r="B33" s="36" t="s">
        <v>3135</v>
      </c>
      <c r="C33" s="77">
        <v>43515</v>
      </c>
      <c r="D33" s="120" t="s">
        <v>2497</v>
      </c>
      <c r="E33" s="106">
        <v>43412</v>
      </c>
      <c r="F33" s="42" t="s">
        <v>3138</v>
      </c>
      <c r="G33" s="109" t="s">
        <v>455</v>
      </c>
      <c r="H33" s="110" t="s">
        <v>886</v>
      </c>
      <c r="I33" s="111" t="s">
        <v>458</v>
      </c>
      <c r="J33" s="112">
        <v>3</v>
      </c>
      <c r="K33" s="113">
        <v>1540</v>
      </c>
      <c r="L33" s="114">
        <f>J33*K33*0.16</f>
        <v>739.2</v>
      </c>
      <c r="M33" s="115">
        <f>J33*K33+L33</f>
        <v>5359.2</v>
      </c>
    </row>
    <row r="34" spans="1:17" ht="25.5" x14ac:dyDescent="0.2">
      <c r="A34" s="36" t="s">
        <v>2597</v>
      </c>
      <c r="B34" s="36" t="s">
        <v>2596</v>
      </c>
      <c r="C34" s="77">
        <v>43433</v>
      </c>
      <c r="D34" s="36">
        <v>10633</v>
      </c>
      <c r="E34" s="24">
        <v>43114</v>
      </c>
      <c r="F34" s="74" t="s">
        <v>267</v>
      </c>
      <c r="G34" s="32" t="s">
        <v>1406</v>
      </c>
      <c r="H34" s="48" t="s">
        <v>2534</v>
      </c>
      <c r="I34" s="27" t="s">
        <v>91</v>
      </c>
      <c r="J34" s="62">
        <v>5</v>
      </c>
      <c r="K34" s="53">
        <v>335.34</v>
      </c>
      <c r="L34" s="29">
        <f t="shared" ref="L34:L44" si="3">J34*K34*0.16</f>
        <v>268.27199999999999</v>
      </c>
      <c r="M34" s="28">
        <f t="shared" ref="M34:M44" si="4">J34*K34+L34</f>
        <v>1944.9719999999998</v>
      </c>
    </row>
    <row r="35" spans="1:17" ht="25.5" x14ac:dyDescent="0.2">
      <c r="A35" s="36" t="s">
        <v>2597</v>
      </c>
      <c r="B35" s="36" t="s">
        <v>2596</v>
      </c>
      <c r="C35" s="77">
        <v>43433</v>
      </c>
      <c r="D35" s="36">
        <v>10633</v>
      </c>
      <c r="E35" s="24">
        <v>43114</v>
      </c>
      <c r="F35" s="74" t="s">
        <v>267</v>
      </c>
      <c r="G35" s="32" t="s">
        <v>1406</v>
      </c>
      <c r="H35" s="48" t="s">
        <v>1407</v>
      </c>
      <c r="I35" s="27" t="s">
        <v>1410</v>
      </c>
      <c r="J35" s="62">
        <v>1</v>
      </c>
      <c r="K35" s="53">
        <v>1543.1</v>
      </c>
      <c r="L35" s="29">
        <f t="shared" si="3"/>
        <v>246.89599999999999</v>
      </c>
      <c r="M35" s="28">
        <f t="shared" si="4"/>
        <v>1789.9959999999999</v>
      </c>
    </row>
    <row r="36" spans="1:17" ht="25.5" x14ac:dyDescent="0.2">
      <c r="A36" s="36" t="s">
        <v>2597</v>
      </c>
      <c r="B36" s="36" t="s">
        <v>2596</v>
      </c>
      <c r="C36" s="77">
        <v>43433</v>
      </c>
      <c r="D36" s="36">
        <v>10633</v>
      </c>
      <c r="E36" s="24">
        <v>43114</v>
      </c>
      <c r="F36" s="74" t="s">
        <v>267</v>
      </c>
      <c r="G36" s="32" t="s">
        <v>1406</v>
      </c>
      <c r="H36" s="48" t="s">
        <v>2536</v>
      </c>
      <c r="I36" s="27" t="s">
        <v>1463</v>
      </c>
      <c r="J36" s="62">
        <v>2</v>
      </c>
      <c r="K36" s="53">
        <v>369.83</v>
      </c>
      <c r="L36" s="29">
        <f t="shared" si="3"/>
        <v>118.34559999999999</v>
      </c>
      <c r="M36" s="28">
        <f t="shared" si="4"/>
        <v>858.00559999999996</v>
      </c>
    </row>
    <row r="37" spans="1:17" ht="25.5" x14ac:dyDescent="0.2">
      <c r="A37" s="36" t="s">
        <v>2597</v>
      </c>
      <c r="B37" s="36" t="s">
        <v>2596</v>
      </c>
      <c r="C37" s="77">
        <v>43433</v>
      </c>
      <c r="D37" s="36">
        <v>10633</v>
      </c>
      <c r="E37" s="24">
        <v>43114</v>
      </c>
      <c r="F37" s="74" t="s">
        <v>267</v>
      </c>
      <c r="G37" s="32" t="s">
        <v>1406</v>
      </c>
      <c r="H37" s="48" t="s">
        <v>1457</v>
      </c>
      <c r="I37" s="27" t="s">
        <v>1463</v>
      </c>
      <c r="J37" s="62">
        <v>2</v>
      </c>
      <c r="K37" s="53">
        <v>429.31</v>
      </c>
      <c r="L37" s="29">
        <f t="shared" si="3"/>
        <v>137.3792</v>
      </c>
      <c r="M37" s="28">
        <f t="shared" si="4"/>
        <v>995.99919999999997</v>
      </c>
    </row>
    <row r="38" spans="1:17" ht="25.5" x14ac:dyDescent="0.2">
      <c r="A38" s="36" t="s">
        <v>2597</v>
      </c>
      <c r="B38" s="36" t="s">
        <v>2596</v>
      </c>
      <c r="C38" s="77">
        <v>43433</v>
      </c>
      <c r="D38" s="36">
        <v>10633</v>
      </c>
      <c r="E38" s="24">
        <v>43114</v>
      </c>
      <c r="F38" s="74" t="s">
        <v>267</v>
      </c>
      <c r="G38" s="32" t="s">
        <v>1406</v>
      </c>
      <c r="H38" s="48" t="s">
        <v>2518</v>
      </c>
      <c r="I38" s="27" t="s">
        <v>1463</v>
      </c>
      <c r="J38" s="62">
        <v>1</v>
      </c>
      <c r="K38" s="53">
        <v>188.79</v>
      </c>
      <c r="L38" s="29">
        <f t="shared" si="3"/>
        <v>30.206399999999999</v>
      </c>
      <c r="M38" s="28">
        <f t="shared" si="4"/>
        <v>218.99639999999999</v>
      </c>
    </row>
    <row r="39" spans="1:17" ht="25.5" x14ac:dyDescent="0.2">
      <c r="A39" s="36" t="s">
        <v>2597</v>
      </c>
      <c r="B39" s="36" t="s">
        <v>2596</v>
      </c>
      <c r="C39" s="77">
        <v>43433</v>
      </c>
      <c r="D39" s="36">
        <v>10633</v>
      </c>
      <c r="E39" s="24">
        <v>43114</v>
      </c>
      <c r="F39" s="74" t="s">
        <v>267</v>
      </c>
      <c r="G39" s="32" t="s">
        <v>1406</v>
      </c>
      <c r="H39" s="48" t="s">
        <v>2535</v>
      </c>
      <c r="I39" s="27" t="s">
        <v>78</v>
      </c>
      <c r="J39" s="62">
        <v>1</v>
      </c>
      <c r="K39" s="53">
        <v>114</v>
      </c>
      <c r="L39" s="29">
        <f t="shared" si="3"/>
        <v>18.240000000000002</v>
      </c>
      <c r="M39" s="28">
        <f>J39*K39+L39+0.01</f>
        <v>132.25</v>
      </c>
    </row>
    <row r="40" spans="1:17" ht="25.5" x14ac:dyDescent="0.2">
      <c r="A40" s="36" t="s">
        <v>2597</v>
      </c>
      <c r="B40" s="36" t="s">
        <v>2596</v>
      </c>
      <c r="C40" s="77">
        <v>43433</v>
      </c>
      <c r="D40" s="36">
        <v>10633</v>
      </c>
      <c r="E40" s="24">
        <v>43114</v>
      </c>
      <c r="F40" s="74" t="s">
        <v>267</v>
      </c>
      <c r="G40" s="32" t="s">
        <v>1406</v>
      </c>
      <c r="H40" s="48" t="s">
        <v>1412</v>
      </c>
      <c r="I40" s="27" t="s">
        <v>77</v>
      </c>
      <c r="J40" s="62">
        <v>2</v>
      </c>
      <c r="K40" s="53">
        <v>50</v>
      </c>
      <c r="L40" s="29">
        <f t="shared" si="3"/>
        <v>16</v>
      </c>
      <c r="M40" s="28">
        <f t="shared" si="4"/>
        <v>116</v>
      </c>
    </row>
    <row r="41" spans="1:17" ht="25.5" x14ac:dyDescent="0.2">
      <c r="A41" s="36" t="s">
        <v>2597</v>
      </c>
      <c r="B41" s="36" t="s">
        <v>2596</v>
      </c>
      <c r="C41" s="77">
        <v>43433</v>
      </c>
      <c r="D41" s="36">
        <v>10633</v>
      </c>
      <c r="E41" s="24">
        <v>43114</v>
      </c>
      <c r="F41" s="74" t="s">
        <v>267</v>
      </c>
      <c r="G41" s="32" t="s">
        <v>1406</v>
      </c>
      <c r="H41" s="48" t="s">
        <v>2071</v>
      </c>
      <c r="I41" s="27" t="s">
        <v>77</v>
      </c>
      <c r="J41" s="62">
        <v>2</v>
      </c>
      <c r="K41" s="53">
        <v>38.79</v>
      </c>
      <c r="L41" s="29">
        <f t="shared" si="3"/>
        <v>12.412800000000001</v>
      </c>
      <c r="M41" s="28">
        <f t="shared" si="4"/>
        <v>89.992800000000003</v>
      </c>
    </row>
    <row r="42" spans="1:17" x14ac:dyDescent="0.2">
      <c r="A42" s="36" t="s">
        <v>2593</v>
      </c>
      <c r="B42" s="36" t="s">
        <v>2592</v>
      </c>
      <c r="C42" s="77">
        <v>43430</v>
      </c>
      <c r="D42" s="36">
        <v>1171</v>
      </c>
      <c r="E42" s="24">
        <v>43419</v>
      </c>
      <c r="F42" s="74" t="s">
        <v>196</v>
      </c>
      <c r="G42" s="26" t="s">
        <v>2307</v>
      </c>
      <c r="H42" s="48" t="s">
        <v>90</v>
      </c>
      <c r="I42" s="27" t="s">
        <v>96</v>
      </c>
      <c r="J42" s="62">
        <v>5</v>
      </c>
      <c r="K42" s="53">
        <v>3103.45</v>
      </c>
      <c r="L42" s="29">
        <f t="shared" si="3"/>
        <v>2482.7600000000002</v>
      </c>
      <c r="M42" s="28">
        <f t="shared" si="4"/>
        <v>18000.010000000002</v>
      </c>
    </row>
    <row r="43" spans="1:17" x14ac:dyDescent="0.2">
      <c r="A43" s="36" t="s">
        <v>2591</v>
      </c>
      <c r="B43" s="36" t="s">
        <v>2590</v>
      </c>
      <c r="C43" s="77">
        <v>43430</v>
      </c>
      <c r="D43" s="36">
        <v>1172</v>
      </c>
      <c r="E43" s="24">
        <v>43419</v>
      </c>
      <c r="F43" s="74" t="s">
        <v>196</v>
      </c>
      <c r="G43" s="26" t="s">
        <v>2307</v>
      </c>
      <c r="H43" s="48" t="s">
        <v>90</v>
      </c>
      <c r="I43" s="27" t="s">
        <v>96</v>
      </c>
      <c r="J43" s="62">
        <v>5</v>
      </c>
      <c r="K43" s="53">
        <v>3103.45</v>
      </c>
      <c r="L43" s="29">
        <f t="shared" si="3"/>
        <v>2482.7600000000002</v>
      </c>
      <c r="M43" s="28">
        <f t="shared" si="4"/>
        <v>18000.010000000002</v>
      </c>
    </row>
    <row r="44" spans="1:17" x14ac:dyDescent="0.2">
      <c r="A44" s="36" t="s">
        <v>2589</v>
      </c>
      <c r="B44" s="36" t="s">
        <v>2588</v>
      </c>
      <c r="C44" s="77">
        <v>43430</v>
      </c>
      <c r="D44" s="36">
        <v>1173</v>
      </c>
      <c r="E44" s="24">
        <v>43419</v>
      </c>
      <c r="F44" s="74" t="s">
        <v>196</v>
      </c>
      <c r="G44" s="26" t="s">
        <v>2307</v>
      </c>
      <c r="H44" s="48" t="s">
        <v>90</v>
      </c>
      <c r="I44" s="27" t="s">
        <v>96</v>
      </c>
      <c r="J44" s="62">
        <v>1</v>
      </c>
      <c r="K44" s="53">
        <v>3103.45</v>
      </c>
      <c r="L44" s="29">
        <f t="shared" si="3"/>
        <v>496.55199999999996</v>
      </c>
      <c r="M44" s="28">
        <f t="shared" si="4"/>
        <v>3600.002</v>
      </c>
    </row>
    <row r="45" spans="1:17" ht="15" x14ac:dyDescent="0.25">
      <c r="A45" s="36" t="s">
        <v>2587</v>
      </c>
      <c r="B45" s="36" t="s">
        <v>2586</v>
      </c>
      <c r="C45" s="77">
        <v>43430</v>
      </c>
      <c r="D45" s="36">
        <v>1174</v>
      </c>
      <c r="E45" s="24">
        <v>43419</v>
      </c>
      <c r="F45" s="74" t="s">
        <v>196</v>
      </c>
      <c r="G45" s="26" t="s">
        <v>2307</v>
      </c>
      <c r="H45" s="48" t="s">
        <v>2378</v>
      </c>
      <c r="I45" s="27" t="s">
        <v>96</v>
      </c>
      <c r="J45" s="36">
        <v>0.5</v>
      </c>
      <c r="K45" s="53">
        <v>2500</v>
      </c>
      <c r="L45" s="29">
        <f>J45*K45*0.16</f>
        <v>200</v>
      </c>
      <c r="M45" s="28">
        <f>J45*K45+L45</f>
        <v>1450</v>
      </c>
      <c r="N45" s="1"/>
      <c r="O45" s="1"/>
      <c r="P45" s="1"/>
      <c r="Q45" s="1"/>
    </row>
    <row r="46" spans="1:17" ht="15" x14ac:dyDescent="0.25">
      <c r="A46" s="36" t="s">
        <v>2595</v>
      </c>
      <c r="B46" s="36" t="s">
        <v>2594</v>
      </c>
      <c r="C46" s="77">
        <v>43430</v>
      </c>
      <c r="D46" s="36">
        <v>1175</v>
      </c>
      <c r="E46" s="24">
        <v>43419</v>
      </c>
      <c r="F46" s="74" t="s">
        <v>196</v>
      </c>
      <c r="G46" s="26" t="s">
        <v>2307</v>
      </c>
      <c r="H46" s="48" t="s">
        <v>583</v>
      </c>
      <c r="I46" s="27" t="s">
        <v>77</v>
      </c>
      <c r="J46" s="62">
        <v>50</v>
      </c>
      <c r="K46" s="53">
        <v>4.4800000000000004</v>
      </c>
      <c r="L46" s="29">
        <f>J46*K46*0.16</f>
        <v>35.840000000000003</v>
      </c>
      <c r="M46" s="28">
        <f>J46*K46+L46</f>
        <v>259.84000000000003</v>
      </c>
      <c r="N46" s="1"/>
      <c r="O46" s="1"/>
      <c r="P46" s="1"/>
      <c r="Q46" s="1"/>
    </row>
    <row r="47" spans="1:17" ht="15" x14ac:dyDescent="0.25">
      <c r="A47" s="36"/>
      <c r="B47" s="36"/>
      <c r="C47" s="73"/>
      <c r="D47" s="37"/>
      <c r="E47" s="24"/>
      <c r="F47" s="31"/>
      <c r="G47" s="26"/>
      <c r="H47" s="48"/>
      <c r="I47" s="27"/>
      <c r="J47" s="62"/>
      <c r="K47" s="53"/>
      <c r="L47" s="29">
        <f>J47*K47*0.16</f>
        <v>0</v>
      </c>
      <c r="M47" s="28">
        <f>J47*K47+L47</f>
        <v>0</v>
      </c>
      <c r="N47" s="1"/>
      <c r="O47" s="1"/>
      <c r="P47" s="1"/>
      <c r="Q47" s="1"/>
    </row>
    <row r="48" spans="1:17" ht="15" x14ac:dyDescent="0.25">
      <c r="A48" s="30"/>
      <c r="B48" s="30"/>
      <c r="C48" s="73"/>
      <c r="D48" s="36"/>
      <c r="E48" s="24"/>
      <c r="F48" s="24"/>
      <c r="G48" s="26"/>
      <c r="H48" s="48"/>
      <c r="I48" s="27"/>
      <c r="J48" s="62"/>
      <c r="K48" s="53"/>
      <c r="L48" s="29">
        <f>J48*K48*0.16</f>
        <v>0</v>
      </c>
      <c r="M48" s="28">
        <f>J48*K48+L48</f>
        <v>0</v>
      </c>
      <c r="N48" s="1"/>
      <c r="O48" s="1"/>
      <c r="P48" s="1"/>
      <c r="Q48" s="1"/>
    </row>
    <row r="49" spans="1:17" ht="15" x14ac:dyDescent="0.25">
      <c r="A49" s="30"/>
      <c r="B49" s="30"/>
      <c r="C49" s="24"/>
      <c r="D49" s="36"/>
      <c r="E49" s="24"/>
      <c r="F49" s="24"/>
      <c r="G49" s="26"/>
      <c r="H49" s="48"/>
      <c r="I49" s="27"/>
      <c r="J49" s="62"/>
      <c r="K49" s="53"/>
      <c r="L49" s="29">
        <f>J49*K49*0.16</f>
        <v>0</v>
      </c>
      <c r="M49" s="28">
        <f>J49*K49+L49</f>
        <v>0</v>
      </c>
      <c r="N49" s="1"/>
      <c r="O49" s="1"/>
      <c r="P49" s="1"/>
      <c r="Q49" s="1"/>
    </row>
    <row r="50" spans="1:17" ht="15" x14ac:dyDescent="0.25">
      <c r="A50" s="23"/>
      <c r="B50" s="23"/>
      <c r="C50" s="23"/>
      <c r="D50" s="25"/>
      <c r="E50" s="24"/>
      <c r="F50" s="24"/>
      <c r="G50" s="26"/>
      <c r="H50" s="32"/>
      <c r="I50" s="27"/>
      <c r="J50" s="62"/>
      <c r="K50" s="28"/>
      <c r="L50" s="29"/>
      <c r="M50" s="28">
        <f>SUM(M14:M49)</f>
        <v>330198.29138800001</v>
      </c>
      <c r="N50" s="1"/>
      <c r="O50" s="1"/>
      <c r="P50" s="1"/>
      <c r="Q50" s="1"/>
    </row>
    <row r="51" spans="1:17" ht="16.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4"/>
      <c r="P51" s="1"/>
      <c r="Q51" s="2"/>
    </row>
    <row r="52" spans="1:17" ht="16.5" x14ac:dyDescent="0.3">
      <c r="A52" s="38" t="s">
        <v>28</v>
      </c>
      <c r="B52" s="58" t="s">
        <v>2390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5"/>
      <c r="P52" s="1"/>
      <c r="Q52" s="54"/>
    </row>
    <row r="53" spans="1:17" ht="16.5" x14ac:dyDescent="0.3">
      <c r="A53" s="17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57"/>
      <c r="P53" s="1"/>
      <c r="Q53" s="1"/>
    </row>
    <row r="54" spans="1:17" ht="15" x14ac:dyDescent="0.25">
      <c r="A54" s="17"/>
      <c r="B54" s="15"/>
      <c r="C54" s="1"/>
      <c r="D54" s="4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x14ac:dyDescent="0.25">
      <c r="A55" s="17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x14ac:dyDescent="0.25">
      <c r="A56" s="17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x14ac:dyDescent="0.25">
      <c r="A57" s="17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x14ac:dyDescent="0.25">
      <c r="A58" s="17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x14ac:dyDescent="0.25">
      <c r="A59" s="17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1"/>
      <c r="O60" s="1"/>
      <c r="P60" s="1"/>
      <c r="Q60" s="1"/>
    </row>
    <row r="61" spans="1:17" ht="15" x14ac:dyDescent="0.25">
      <c r="A61" s="183" t="s">
        <v>23</v>
      </c>
      <c r="B61" s="183"/>
      <c r="C61" s="183"/>
      <c r="D61" s="33"/>
      <c r="E61" s="183" t="s">
        <v>24</v>
      </c>
      <c r="F61" s="183"/>
      <c r="G61" s="33"/>
      <c r="H61" s="147" t="s">
        <v>2581</v>
      </c>
      <c r="I61" s="33"/>
      <c r="J61" s="34"/>
      <c r="K61" s="147" t="s">
        <v>2643</v>
      </c>
      <c r="L61" s="34"/>
      <c r="M61" s="33"/>
    </row>
    <row r="62" spans="1:17" ht="15" customHeight="1" x14ac:dyDescent="0.25">
      <c r="A62" s="184" t="s">
        <v>2580</v>
      </c>
      <c r="B62" s="184"/>
      <c r="C62" s="184"/>
      <c r="D62" s="33"/>
      <c r="E62" s="185" t="s">
        <v>25</v>
      </c>
      <c r="F62" s="185"/>
      <c r="G62" s="33"/>
      <c r="H62" s="35" t="s">
        <v>26</v>
      </c>
      <c r="I62" s="33"/>
      <c r="J62" s="186" t="s">
        <v>2644</v>
      </c>
      <c r="K62" s="186"/>
      <c r="L62" s="186"/>
      <c r="M62" s="33"/>
    </row>
    <row r="63" spans="1:17" ht="15" x14ac:dyDescent="0.25">
      <c r="A63" s="55"/>
      <c r="B63" s="55"/>
      <c r="C63" s="55"/>
      <c r="D63" s="1"/>
      <c r="E63" s="1"/>
      <c r="F63" s="1"/>
      <c r="G63" s="1"/>
      <c r="H63" s="1"/>
      <c r="I63" s="1"/>
      <c r="J63" s="187"/>
      <c r="K63" s="187"/>
      <c r="L63" s="187"/>
      <c r="M63" s="1"/>
    </row>
    <row r="64" spans="1:17" ht="15" x14ac:dyDescent="0.25">
      <c r="A64" s="179" t="s">
        <v>27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</row>
  </sheetData>
  <mergeCells count="15">
    <mergeCell ref="A64:M64"/>
    <mergeCell ref="A11:B11"/>
    <mergeCell ref="C11:G11"/>
    <mergeCell ref="I11:M11"/>
    <mergeCell ref="A61:C61"/>
    <mergeCell ref="E61:F61"/>
    <mergeCell ref="A62:C62"/>
    <mergeCell ref="E62:F62"/>
    <mergeCell ref="J62:L63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7" orientation="landscape" horizontalDpi="0" verticalDpi="0" r:id="rId2"/>
  <headerFooter>
    <oddFooter>Página &amp;P&amp;R&amp;A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3"/>
  <sheetViews>
    <sheetView zoomScaleNormal="100" workbookViewId="0">
      <selection activeCell="G37" sqref="G37"/>
    </sheetView>
  </sheetViews>
  <sheetFormatPr baseColWidth="10" defaultRowHeight="14.25" x14ac:dyDescent="0.2"/>
  <cols>
    <col min="1" max="1" width="13" bestFit="1" customWidth="1"/>
    <col min="2" max="2" width="12" customWidth="1"/>
    <col min="7" max="7" width="21" customWidth="1"/>
    <col min="8" max="8" width="34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8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7.5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" x14ac:dyDescent="0.25">
      <c r="A5" s="93" t="s">
        <v>0</v>
      </c>
      <c r="B5" s="38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8.25" customHeight="1" x14ac:dyDescent="0.25">
      <c r="A6" s="17"/>
      <c r="B6" s="17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4.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3.25" customHeight="1" x14ac:dyDescent="0.25">
      <c r="A11" s="180" t="s">
        <v>8</v>
      </c>
      <c r="B11" s="180"/>
      <c r="C11" s="181" t="s">
        <v>940</v>
      </c>
      <c r="D11" s="181"/>
      <c r="E11" s="181"/>
      <c r="F11" s="181"/>
      <c r="G11" s="181"/>
      <c r="H11" s="9" t="s">
        <v>9</v>
      </c>
      <c r="I11" s="190" t="s">
        <v>1549</v>
      </c>
      <c r="J11" s="190"/>
      <c r="K11" s="190"/>
      <c r="L11" s="190"/>
      <c r="M11" s="190"/>
    </row>
    <row r="12" spans="1:13" ht="7.5" customHeight="1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996</v>
      </c>
      <c r="B14" s="76" t="s">
        <v>995</v>
      </c>
      <c r="C14" s="77">
        <v>43245</v>
      </c>
      <c r="D14" s="49"/>
      <c r="E14" s="50"/>
      <c r="F14" s="74" t="s">
        <v>179</v>
      </c>
      <c r="G14" s="26" t="s">
        <v>30</v>
      </c>
      <c r="H14" s="51" t="s">
        <v>939</v>
      </c>
      <c r="I14" s="40"/>
      <c r="J14" s="61"/>
      <c r="K14" s="52"/>
      <c r="L14" s="29">
        <f t="shared" ref="L14:L33" si="0">J14*K14*0.16</f>
        <v>0</v>
      </c>
      <c r="M14" s="28">
        <v>6500</v>
      </c>
    </row>
    <row r="15" spans="1:13" ht="25.5" x14ac:dyDescent="0.2">
      <c r="A15" s="75" t="s">
        <v>1527</v>
      </c>
      <c r="B15" s="76" t="s">
        <v>1526</v>
      </c>
      <c r="C15" s="77">
        <v>43252</v>
      </c>
      <c r="D15" s="49"/>
      <c r="E15" s="50"/>
      <c r="F15" s="74" t="s">
        <v>179</v>
      </c>
      <c r="G15" s="26" t="s">
        <v>30</v>
      </c>
      <c r="H15" s="51" t="s">
        <v>967</v>
      </c>
      <c r="I15" s="40"/>
      <c r="J15" s="61"/>
      <c r="K15" s="52"/>
      <c r="L15" s="29">
        <f t="shared" si="0"/>
        <v>0</v>
      </c>
      <c r="M15" s="28">
        <v>14600</v>
      </c>
    </row>
    <row r="16" spans="1:13" x14ac:dyDescent="0.2">
      <c r="A16" s="75" t="s">
        <v>1535</v>
      </c>
      <c r="B16" s="76" t="s">
        <v>1534</v>
      </c>
      <c r="C16" s="77">
        <v>43259</v>
      </c>
      <c r="D16" s="49" t="s">
        <v>1329</v>
      </c>
      <c r="E16" s="50">
        <v>43245</v>
      </c>
      <c r="F16" s="74" t="s">
        <v>199</v>
      </c>
      <c r="G16" s="26" t="s">
        <v>471</v>
      </c>
      <c r="H16" s="51" t="s">
        <v>547</v>
      </c>
      <c r="I16" s="40" t="s">
        <v>532</v>
      </c>
      <c r="J16" s="61">
        <v>96</v>
      </c>
      <c r="K16" s="52">
        <v>380</v>
      </c>
      <c r="L16" s="29">
        <f t="shared" si="0"/>
        <v>5836.8</v>
      </c>
      <c r="M16" s="28">
        <f t="shared" ref="M16:M31" si="1">J16*K16+L16</f>
        <v>42316.800000000003</v>
      </c>
    </row>
    <row r="17" spans="1:13" x14ac:dyDescent="0.2">
      <c r="A17" s="75" t="s">
        <v>1537</v>
      </c>
      <c r="B17" s="76" t="s">
        <v>1536</v>
      </c>
      <c r="C17" s="77">
        <v>43259</v>
      </c>
      <c r="D17" s="49" t="s">
        <v>1330</v>
      </c>
      <c r="E17" s="50">
        <v>43245</v>
      </c>
      <c r="F17" s="74" t="s">
        <v>258</v>
      </c>
      <c r="G17" s="26" t="s">
        <v>471</v>
      </c>
      <c r="H17" s="51" t="s">
        <v>481</v>
      </c>
      <c r="I17" s="40" t="s">
        <v>59</v>
      </c>
      <c r="J17" s="61">
        <v>2</v>
      </c>
      <c r="K17" s="52">
        <v>1980</v>
      </c>
      <c r="L17" s="29">
        <f t="shared" si="0"/>
        <v>633.6</v>
      </c>
      <c r="M17" s="28">
        <f t="shared" si="1"/>
        <v>4593.6000000000004</v>
      </c>
    </row>
    <row r="18" spans="1:13" x14ac:dyDescent="0.2">
      <c r="A18" s="75" t="s">
        <v>1537</v>
      </c>
      <c r="B18" s="76" t="s">
        <v>1536</v>
      </c>
      <c r="C18" s="77">
        <v>43259</v>
      </c>
      <c r="D18" s="49" t="s">
        <v>1330</v>
      </c>
      <c r="E18" s="50">
        <v>43245</v>
      </c>
      <c r="F18" s="74" t="s">
        <v>258</v>
      </c>
      <c r="G18" s="26" t="s">
        <v>471</v>
      </c>
      <c r="H18" s="47" t="s">
        <v>482</v>
      </c>
      <c r="I18" s="27" t="s">
        <v>59</v>
      </c>
      <c r="J18" s="62">
        <v>2</v>
      </c>
      <c r="K18" s="53">
        <v>1980</v>
      </c>
      <c r="L18" s="29">
        <f t="shared" si="0"/>
        <v>633.6</v>
      </c>
      <c r="M18" s="28">
        <f t="shared" si="1"/>
        <v>4593.6000000000004</v>
      </c>
    </row>
    <row r="19" spans="1:13" x14ac:dyDescent="0.2">
      <c r="A19" s="75" t="s">
        <v>1537</v>
      </c>
      <c r="B19" s="76" t="s">
        <v>1536</v>
      </c>
      <c r="C19" s="77">
        <v>43259</v>
      </c>
      <c r="D19" s="49" t="s">
        <v>1330</v>
      </c>
      <c r="E19" s="50">
        <v>43245</v>
      </c>
      <c r="F19" s="74" t="s">
        <v>258</v>
      </c>
      <c r="G19" s="26" t="s">
        <v>471</v>
      </c>
      <c r="H19" s="47" t="s">
        <v>483</v>
      </c>
      <c r="I19" s="27" t="s">
        <v>59</v>
      </c>
      <c r="J19" s="62">
        <v>2</v>
      </c>
      <c r="K19" s="53">
        <v>1200</v>
      </c>
      <c r="L19" s="29">
        <f t="shared" si="0"/>
        <v>384</v>
      </c>
      <c r="M19" s="28">
        <f t="shared" si="1"/>
        <v>2784</v>
      </c>
    </row>
    <row r="20" spans="1:13" x14ac:dyDescent="0.2">
      <c r="A20" s="75" t="s">
        <v>1537</v>
      </c>
      <c r="B20" s="76" t="s">
        <v>1536</v>
      </c>
      <c r="C20" s="77">
        <v>43259</v>
      </c>
      <c r="D20" s="49" t="s">
        <v>1330</v>
      </c>
      <c r="E20" s="50">
        <v>43245</v>
      </c>
      <c r="F20" s="74" t="s">
        <v>258</v>
      </c>
      <c r="G20" s="26" t="s">
        <v>471</v>
      </c>
      <c r="H20" s="47" t="s">
        <v>460</v>
      </c>
      <c r="I20" s="27" t="s">
        <v>56</v>
      </c>
      <c r="J20" s="62">
        <v>6</v>
      </c>
      <c r="K20" s="53">
        <v>450</v>
      </c>
      <c r="L20" s="29">
        <f t="shared" si="0"/>
        <v>432</v>
      </c>
      <c r="M20" s="28">
        <f t="shared" si="1"/>
        <v>3132</v>
      </c>
    </row>
    <row r="21" spans="1:13" x14ac:dyDescent="0.2">
      <c r="A21" s="75" t="s">
        <v>1539</v>
      </c>
      <c r="B21" s="76" t="s">
        <v>1538</v>
      </c>
      <c r="C21" s="77">
        <v>43259</v>
      </c>
      <c r="D21" s="36" t="s">
        <v>1331</v>
      </c>
      <c r="E21" s="24">
        <v>43245</v>
      </c>
      <c r="F21" s="74" t="s">
        <v>285</v>
      </c>
      <c r="G21" s="26" t="s">
        <v>471</v>
      </c>
      <c r="H21" s="47" t="s">
        <v>549</v>
      </c>
      <c r="I21" s="27" t="s">
        <v>154</v>
      </c>
      <c r="J21" s="62">
        <v>16</v>
      </c>
      <c r="K21" s="53">
        <v>1956</v>
      </c>
      <c r="L21" s="29">
        <f t="shared" si="0"/>
        <v>5007.3599999999997</v>
      </c>
      <c r="M21" s="28">
        <f t="shared" si="1"/>
        <v>36303.360000000001</v>
      </c>
    </row>
    <row r="22" spans="1:13" x14ac:dyDescent="0.2">
      <c r="A22" s="75" t="s">
        <v>1539</v>
      </c>
      <c r="B22" s="76" t="s">
        <v>1538</v>
      </c>
      <c r="C22" s="77">
        <v>43259</v>
      </c>
      <c r="D22" s="36" t="s">
        <v>1331</v>
      </c>
      <c r="E22" s="24">
        <v>43245</v>
      </c>
      <c r="F22" s="74" t="s">
        <v>285</v>
      </c>
      <c r="G22" s="26" t="s">
        <v>471</v>
      </c>
      <c r="H22" s="47" t="s">
        <v>550</v>
      </c>
      <c r="I22" s="27" t="s">
        <v>77</v>
      </c>
      <c r="J22" s="62">
        <v>16</v>
      </c>
      <c r="K22" s="53">
        <v>92.4</v>
      </c>
      <c r="L22" s="29">
        <f t="shared" si="0"/>
        <v>236.54400000000001</v>
      </c>
      <c r="M22" s="28">
        <f t="shared" si="1"/>
        <v>1714.9440000000002</v>
      </c>
    </row>
    <row r="23" spans="1:13" x14ac:dyDescent="0.2">
      <c r="A23" s="75" t="s">
        <v>1541</v>
      </c>
      <c r="B23" s="76" t="s">
        <v>1540</v>
      </c>
      <c r="C23" s="77">
        <v>43259</v>
      </c>
      <c r="D23" s="36" t="s">
        <v>1338</v>
      </c>
      <c r="E23" s="24">
        <v>43245</v>
      </c>
      <c r="F23" s="74" t="s">
        <v>340</v>
      </c>
      <c r="G23" s="26" t="s">
        <v>145</v>
      </c>
      <c r="H23" s="47" t="s">
        <v>601</v>
      </c>
      <c r="I23" s="27" t="s">
        <v>77</v>
      </c>
      <c r="J23" s="62">
        <v>16</v>
      </c>
      <c r="K23" s="53">
        <v>60</v>
      </c>
      <c r="L23" s="29">
        <f t="shared" si="0"/>
        <v>153.6</v>
      </c>
      <c r="M23" s="28">
        <f t="shared" si="1"/>
        <v>1113.5999999999999</v>
      </c>
    </row>
    <row r="24" spans="1:13" x14ac:dyDescent="0.2">
      <c r="A24" s="75" t="s">
        <v>1541</v>
      </c>
      <c r="B24" s="76" t="s">
        <v>1540</v>
      </c>
      <c r="C24" s="77">
        <v>43259</v>
      </c>
      <c r="D24" s="36" t="s">
        <v>1338</v>
      </c>
      <c r="E24" s="24">
        <v>43245</v>
      </c>
      <c r="F24" s="74" t="s">
        <v>340</v>
      </c>
      <c r="G24" s="26" t="s">
        <v>145</v>
      </c>
      <c r="H24" s="47" t="s">
        <v>506</v>
      </c>
      <c r="I24" s="27" t="s">
        <v>77</v>
      </c>
      <c r="J24" s="62">
        <v>12</v>
      </c>
      <c r="K24" s="53">
        <v>30</v>
      </c>
      <c r="L24" s="29">
        <f t="shared" si="0"/>
        <v>57.6</v>
      </c>
      <c r="M24" s="28">
        <f t="shared" si="1"/>
        <v>417.6</v>
      </c>
    </row>
    <row r="25" spans="1:13" x14ac:dyDescent="0.2">
      <c r="A25" s="75" t="s">
        <v>1541</v>
      </c>
      <c r="B25" s="76" t="s">
        <v>1540</v>
      </c>
      <c r="C25" s="77">
        <v>43259</v>
      </c>
      <c r="D25" s="36" t="s">
        <v>1338</v>
      </c>
      <c r="E25" s="24">
        <v>43245</v>
      </c>
      <c r="F25" s="74" t="s">
        <v>340</v>
      </c>
      <c r="G25" s="26" t="s">
        <v>145</v>
      </c>
      <c r="H25" s="48" t="s">
        <v>518</v>
      </c>
      <c r="I25" s="27" t="s">
        <v>77</v>
      </c>
      <c r="J25" s="62">
        <v>4</v>
      </c>
      <c r="K25" s="53">
        <v>520</v>
      </c>
      <c r="L25" s="29">
        <f t="shared" si="0"/>
        <v>332.8</v>
      </c>
      <c r="M25" s="28">
        <f t="shared" si="1"/>
        <v>2412.8000000000002</v>
      </c>
    </row>
    <row r="26" spans="1:13" x14ac:dyDescent="0.2">
      <c r="A26" s="75" t="s">
        <v>1541</v>
      </c>
      <c r="B26" s="76" t="s">
        <v>1540</v>
      </c>
      <c r="C26" s="77">
        <v>43259</v>
      </c>
      <c r="D26" s="36" t="s">
        <v>1338</v>
      </c>
      <c r="E26" s="24">
        <v>43245</v>
      </c>
      <c r="F26" s="74" t="s">
        <v>340</v>
      </c>
      <c r="G26" s="26" t="s">
        <v>145</v>
      </c>
      <c r="H26" s="48" t="s">
        <v>1339</v>
      </c>
      <c r="I26" s="27" t="s">
        <v>77</v>
      </c>
      <c r="J26" s="62">
        <v>6</v>
      </c>
      <c r="K26" s="53">
        <v>42</v>
      </c>
      <c r="L26" s="29">
        <f t="shared" si="0"/>
        <v>40.32</v>
      </c>
      <c r="M26" s="28">
        <f t="shared" si="1"/>
        <v>292.32</v>
      </c>
    </row>
    <row r="27" spans="1:13" x14ac:dyDescent="0.2">
      <c r="A27" s="75" t="s">
        <v>1544</v>
      </c>
      <c r="B27" s="76" t="s">
        <v>1542</v>
      </c>
      <c r="C27" s="77">
        <v>43259</v>
      </c>
      <c r="D27" s="36">
        <v>2236</v>
      </c>
      <c r="E27" s="24">
        <v>43245</v>
      </c>
      <c r="F27" s="74" t="s">
        <v>196</v>
      </c>
      <c r="G27" s="26" t="s">
        <v>82</v>
      </c>
      <c r="H27" s="48" t="s">
        <v>90</v>
      </c>
      <c r="I27" s="27" t="s">
        <v>96</v>
      </c>
      <c r="J27" s="62">
        <v>3</v>
      </c>
      <c r="K27" s="53">
        <v>3189.65</v>
      </c>
      <c r="L27" s="29">
        <f t="shared" si="0"/>
        <v>1531.0320000000002</v>
      </c>
      <c r="M27" s="28">
        <f t="shared" si="1"/>
        <v>11099.982</v>
      </c>
    </row>
    <row r="28" spans="1:13" x14ac:dyDescent="0.2">
      <c r="A28" s="75" t="s">
        <v>1545</v>
      </c>
      <c r="B28" s="76" t="s">
        <v>1543</v>
      </c>
      <c r="C28" s="77">
        <v>43259</v>
      </c>
      <c r="D28" s="36">
        <v>2241</v>
      </c>
      <c r="E28" s="24">
        <v>43245</v>
      </c>
      <c r="F28" s="74" t="s">
        <v>196</v>
      </c>
      <c r="G28" s="26" t="s">
        <v>82</v>
      </c>
      <c r="H28" s="48" t="s">
        <v>92</v>
      </c>
      <c r="I28" s="27" t="s">
        <v>96</v>
      </c>
      <c r="J28" s="62">
        <v>2</v>
      </c>
      <c r="K28" s="53">
        <v>2586.1999999999998</v>
      </c>
      <c r="L28" s="29">
        <f t="shared" si="0"/>
        <v>827.58399999999995</v>
      </c>
      <c r="M28" s="28">
        <f t="shared" si="1"/>
        <v>5999.9839999999995</v>
      </c>
    </row>
    <row r="29" spans="1:13" x14ac:dyDescent="0.2">
      <c r="A29" s="75" t="s">
        <v>1531</v>
      </c>
      <c r="B29" s="76" t="s">
        <v>1528</v>
      </c>
      <c r="C29" s="77">
        <v>43266</v>
      </c>
      <c r="D29" s="36"/>
      <c r="E29" s="24"/>
      <c r="F29" s="74" t="s">
        <v>179</v>
      </c>
      <c r="G29" s="26" t="s">
        <v>30</v>
      </c>
      <c r="H29" s="48" t="s">
        <v>1353</v>
      </c>
      <c r="I29" s="27"/>
      <c r="J29" s="62"/>
      <c r="K29" s="53"/>
      <c r="L29" s="29">
        <f t="shared" si="0"/>
        <v>0</v>
      </c>
      <c r="M29" s="28">
        <v>4000</v>
      </c>
    </row>
    <row r="30" spans="1:13" x14ac:dyDescent="0.2">
      <c r="A30" s="75" t="s">
        <v>1547</v>
      </c>
      <c r="B30" s="76" t="s">
        <v>1546</v>
      </c>
      <c r="C30" s="77">
        <v>43266</v>
      </c>
      <c r="D30" s="36" t="s">
        <v>1368</v>
      </c>
      <c r="E30" s="24">
        <v>43245</v>
      </c>
      <c r="F30" s="74" t="s">
        <v>1548</v>
      </c>
      <c r="G30" s="26" t="s">
        <v>471</v>
      </c>
      <c r="H30" s="48" t="s">
        <v>1369</v>
      </c>
      <c r="I30" s="27" t="s">
        <v>154</v>
      </c>
      <c r="J30" s="62">
        <v>30</v>
      </c>
      <c r="K30" s="53">
        <v>618.09</v>
      </c>
      <c r="L30" s="29">
        <f t="shared" si="0"/>
        <v>2966.8320000000003</v>
      </c>
      <c r="M30" s="28">
        <f t="shared" si="1"/>
        <v>21509.531999999999</v>
      </c>
    </row>
    <row r="31" spans="1:13" x14ac:dyDescent="0.2">
      <c r="A31" s="75" t="s">
        <v>1547</v>
      </c>
      <c r="B31" s="76" t="s">
        <v>1546</v>
      </c>
      <c r="C31" s="77">
        <v>43266</v>
      </c>
      <c r="D31" s="36" t="s">
        <v>1368</v>
      </c>
      <c r="E31" s="24">
        <v>43245</v>
      </c>
      <c r="F31" s="74" t="s">
        <v>1548</v>
      </c>
      <c r="G31" s="26" t="s">
        <v>471</v>
      </c>
      <c r="H31" s="48" t="s">
        <v>1370</v>
      </c>
      <c r="I31" s="27" t="s">
        <v>77</v>
      </c>
      <c r="J31" s="62">
        <v>30</v>
      </c>
      <c r="K31" s="53">
        <v>555.03</v>
      </c>
      <c r="L31" s="29">
        <f t="shared" si="0"/>
        <v>2664.1439999999998</v>
      </c>
      <c r="M31" s="28">
        <f t="shared" si="1"/>
        <v>19315.043999999998</v>
      </c>
    </row>
    <row r="32" spans="1:13" x14ac:dyDescent="0.2">
      <c r="A32" s="75" t="s">
        <v>1532</v>
      </c>
      <c r="B32" s="76" t="s">
        <v>1529</v>
      </c>
      <c r="C32" s="77">
        <v>43273</v>
      </c>
      <c r="D32" s="36"/>
      <c r="E32" s="24"/>
      <c r="F32" s="74" t="s">
        <v>179</v>
      </c>
      <c r="G32" s="26" t="s">
        <v>30</v>
      </c>
      <c r="H32" s="48" t="s">
        <v>1372</v>
      </c>
      <c r="I32" s="27"/>
      <c r="J32" s="62"/>
      <c r="K32" s="53"/>
      <c r="L32" s="29">
        <f t="shared" si="0"/>
        <v>0</v>
      </c>
      <c r="M32" s="28">
        <v>1200</v>
      </c>
    </row>
    <row r="33" spans="1:17" ht="15" x14ac:dyDescent="0.25">
      <c r="A33" s="75" t="s">
        <v>1533</v>
      </c>
      <c r="B33" s="76" t="s">
        <v>1530</v>
      </c>
      <c r="C33" s="77">
        <v>43280</v>
      </c>
      <c r="D33" s="36"/>
      <c r="E33" s="24"/>
      <c r="F33" s="74" t="s">
        <v>179</v>
      </c>
      <c r="G33" s="26" t="s">
        <v>30</v>
      </c>
      <c r="H33" s="48" t="s">
        <v>1381</v>
      </c>
      <c r="I33" s="27"/>
      <c r="J33" s="62"/>
      <c r="K33" s="53"/>
      <c r="L33" s="29">
        <f t="shared" si="0"/>
        <v>0</v>
      </c>
      <c r="M33" s="28">
        <v>12450</v>
      </c>
      <c r="N33" s="1"/>
      <c r="O33" s="1"/>
      <c r="P33" s="1"/>
      <c r="Q33" s="1"/>
    </row>
    <row r="34" spans="1:17" ht="15" x14ac:dyDescent="0.25">
      <c r="A34" s="23"/>
      <c r="B34" s="23"/>
      <c r="C34" s="23"/>
      <c r="D34" s="25"/>
      <c r="E34" s="24"/>
      <c r="F34" s="24"/>
      <c r="G34" s="26"/>
      <c r="H34" s="32"/>
      <c r="I34" s="27"/>
      <c r="J34" s="62"/>
      <c r="K34" s="28"/>
      <c r="L34" s="29"/>
      <c r="M34" s="28">
        <f>SUM(M14:M33)-0.01</f>
        <v>196349.15600000002</v>
      </c>
      <c r="N34" s="1"/>
      <c r="O34" s="116"/>
      <c r="P34" s="116"/>
      <c r="Q34" s="116"/>
    </row>
    <row r="35" spans="1:17" ht="16.5" x14ac:dyDescent="0.3">
      <c r="A35" s="38" t="s">
        <v>28</v>
      </c>
      <c r="B35" s="58" t="s">
        <v>941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0"/>
      <c r="P35" s="116"/>
      <c r="Q35" s="157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"/>
      <c r="O39" s="1"/>
      <c r="P39" s="1"/>
      <c r="Q39" s="1"/>
    </row>
    <row r="40" spans="1:17" ht="15" x14ac:dyDescent="0.25">
      <c r="A40" s="183" t="s">
        <v>23</v>
      </c>
      <c r="B40" s="183"/>
      <c r="C40" s="183"/>
      <c r="D40" s="33"/>
      <c r="E40" s="183" t="s">
        <v>24</v>
      </c>
      <c r="F40" s="183"/>
      <c r="G40" s="33"/>
      <c r="H40" s="156" t="s">
        <v>2581</v>
      </c>
      <c r="I40" s="33"/>
      <c r="J40" s="34"/>
      <c r="K40" s="156" t="s">
        <v>2643</v>
      </c>
      <c r="L40" s="34"/>
      <c r="M40" s="33"/>
    </row>
    <row r="41" spans="1:17" ht="13.9" customHeight="1" x14ac:dyDescent="0.25">
      <c r="A41" s="184" t="s">
        <v>2580</v>
      </c>
      <c r="B41" s="184"/>
      <c r="C41" s="184"/>
      <c r="D41" s="33"/>
      <c r="E41" s="185" t="s">
        <v>25</v>
      </c>
      <c r="F41" s="185"/>
      <c r="G41" s="33"/>
      <c r="H41" s="35" t="s">
        <v>26</v>
      </c>
      <c r="I41" s="33"/>
      <c r="J41" s="186" t="s">
        <v>2644</v>
      </c>
      <c r="K41" s="186"/>
      <c r="L41" s="186"/>
      <c r="M41" s="33"/>
    </row>
    <row r="42" spans="1:17" ht="15" x14ac:dyDescent="0.25">
      <c r="A42" s="55"/>
      <c r="B42" s="55"/>
      <c r="C42" s="55"/>
      <c r="D42" s="1"/>
      <c r="E42" s="1"/>
      <c r="F42" s="1"/>
      <c r="G42" s="1"/>
      <c r="H42" s="1"/>
      <c r="I42" s="1"/>
      <c r="J42" s="187"/>
      <c r="K42" s="187"/>
      <c r="L42" s="187"/>
      <c r="M42" s="1"/>
    </row>
    <row r="43" spans="1:17" ht="15" x14ac:dyDescent="0.25">
      <c r="A43" s="179" t="s">
        <v>27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</row>
  </sheetData>
  <mergeCells count="15">
    <mergeCell ref="A1:M1"/>
    <mergeCell ref="A9:C10"/>
    <mergeCell ref="G9:H9"/>
    <mergeCell ref="L9:M9"/>
    <mergeCell ref="G10:H10"/>
    <mergeCell ref="A7:C7"/>
    <mergeCell ref="A43:M43"/>
    <mergeCell ref="A11:B11"/>
    <mergeCell ref="C11:G11"/>
    <mergeCell ref="I11:M11"/>
    <mergeCell ref="A40:C40"/>
    <mergeCell ref="E40:F40"/>
    <mergeCell ref="A41:C41"/>
    <mergeCell ref="E41:F41"/>
    <mergeCell ref="J41:L42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78" orientation="landscape" verticalDpi="0" r:id="rId2"/>
  <headerFooter>
    <oddFooter>Página &amp;P&amp;R&amp;A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2"/>
  <sheetViews>
    <sheetView zoomScaleNormal="100" workbookViewId="0">
      <selection activeCell="E9" sqref="E9"/>
    </sheetView>
  </sheetViews>
  <sheetFormatPr baseColWidth="10" defaultRowHeight="14.25" x14ac:dyDescent="0.2"/>
  <cols>
    <col min="1" max="1" width="13" bestFit="1" customWidth="1"/>
    <col min="2" max="2" width="12.125" customWidth="1"/>
    <col min="7" max="7" width="19.375" bestFit="1" customWidth="1"/>
    <col min="8" max="8" width="23.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8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8" x14ac:dyDescent="0.25">
      <c r="A5" s="70" t="s">
        <v>0</v>
      </c>
      <c r="B5" s="38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8" x14ac:dyDescent="0.25">
      <c r="A6" s="17"/>
      <c r="B6" s="17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38</v>
      </c>
      <c r="D11" s="181"/>
      <c r="E11" s="181"/>
      <c r="F11" s="181"/>
      <c r="G11" s="181"/>
      <c r="H11" s="9" t="s">
        <v>9</v>
      </c>
      <c r="I11" s="182" t="s">
        <v>718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181</v>
      </c>
      <c r="B14" s="76" t="s">
        <v>180</v>
      </c>
      <c r="C14" s="77">
        <v>43187</v>
      </c>
      <c r="D14" s="49"/>
      <c r="E14" s="50"/>
      <c r="F14" s="74" t="s">
        <v>179</v>
      </c>
      <c r="G14" s="26" t="s">
        <v>30</v>
      </c>
      <c r="H14" s="51" t="s">
        <v>171</v>
      </c>
      <c r="I14" s="40"/>
      <c r="J14" s="61"/>
      <c r="K14" s="52"/>
      <c r="L14" s="29">
        <f t="shared" ref="L14:L37" si="0">J14*K14*0.16</f>
        <v>0</v>
      </c>
      <c r="M14" s="28">
        <v>11850</v>
      </c>
    </row>
    <row r="15" spans="1:13" ht="25.5" x14ac:dyDescent="0.2">
      <c r="A15" s="75" t="s">
        <v>698</v>
      </c>
      <c r="B15" s="76" t="s">
        <v>696</v>
      </c>
      <c r="C15" s="77">
        <v>43196</v>
      </c>
      <c r="D15" s="49"/>
      <c r="E15" s="50"/>
      <c r="F15" s="74" t="s">
        <v>179</v>
      </c>
      <c r="G15" s="26" t="s">
        <v>30</v>
      </c>
      <c r="H15" s="51" t="s">
        <v>488</v>
      </c>
      <c r="I15" s="40"/>
      <c r="J15" s="61"/>
      <c r="K15" s="52"/>
      <c r="L15" s="29">
        <f t="shared" si="0"/>
        <v>0</v>
      </c>
      <c r="M15" s="28">
        <v>10750</v>
      </c>
    </row>
    <row r="16" spans="1:13" ht="25.5" x14ac:dyDescent="0.2">
      <c r="A16" s="75" t="s">
        <v>699</v>
      </c>
      <c r="B16" s="76" t="s">
        <v>697</v>
      </c>
      <c r="C16" s="77">
        <v>43203</v>
      </c>
      <c r="D16" s="49"/>
      <c r="E16" s="50"/>
      <c r="F16" s="74" t="s">
        <v>179</v>
      </c>
      <c r="G16" s="26" t="s">
        <v>30</v>
      </c>
      <c r="H16" s="51" t="s">
        <v>494</v>
      </c>
      <c r="I16" s="40"/>
      <c r="J16" s="61"/>
      <c r="K16" s="52"/>
      <c r="L16" s="29">
        <f t="shared" si="0"/>
        <v>0</v>
      </c>
      <c r="M16" s="28">
        <v>11800</v>
      </c>
    </row>
    <row r="17" spans="1:13" x14ac:dyDescent="0.2">
      <c r="A17" s="75" t="s">
        <v>705</v>
      </c>
      <c r="B17" s="76" t="s">
        <v>704</v>
      </c>
      <c r="C17" s="77">
        <v>43217</v>
      </c>
      <c r="D17" s="49">
        <v>242</v>
      </c>
      <c r="E17" s="50">
        <v>43200</v>
      </c>
      <c r="F17" s="74" t="s">
        <v>196</v>
      </c>
      <c r="G17" s="26" t="s">
        <v>95</v>
      </c>
      <c r="H17" s="51" t="s">
        <v>103</v>
      </c>
      <c r="I17" s="40" t="s">
        <v>77</v>
      </c>
      <c r="J17" s="61">
        <v>200</v>
      </c>
      <c r="K17" s="52">
        <v>106.9</v>
      </c>
      <c r="L17" s="29">
        <f t="shared" si="0"/>
        <v>3420.8</v>
      </c>
      <c r="M17" s="28">
        <f t="shared" ref="M17:M28" si="1">J17*K17+L17</f>
        <v>24800.799999999999</v>
      </c>
    </row>
    <row r="18" spans="1:13" x14ac:dyDescent="0.2">
      <c r="A18" s="75" t="s">
        <v>705</v>
      </c>
      <c r="B18" s="76" t="s">
        <v>704</v>
      </c>
      <c r="C18" s="77">
        <v>43217</v>
      </c>
      <c r="D18" s="49">
        <v>242</v>
      </c>
      <c r="E18" s="50">
        <v>43200</v>
      </c>
      <c r="F18" s="74" t="s">
        <v>196</v>
      </c>
      <c r="G18" s="26" t="s">
        <v>95</v>
      </c>
      <c r="H18" s="47" t="s">
        <v>101</v>
      </c>
      <c r="I18" s="27" t="s">
        <v>77</v>
      </c>
      <c r="J18" s="62">
        <v>3</v>
      </c>
      <c r="K18" s="53">
        <v>1206.9000000000001</v>
      </c>
      <c r="L18" s="29">
        <f t="shared" si="0"/>
        <v>579.31200000000001</v>
      </c>
      <c r="M18" s="28">
        <f t="shared" si="1"/>
        <v>4200.0120000000006</v>
      </c>
    </row>
    <row r="19" spans="1:13" x14ac:dyDescent="0.2">
      <c r="A19" s="75" t="s">
        <v>705</v>
      </c>
      <c r="B19" s="76" t="s">
        <v>704</v>
      </c>
      <c r="C19" s="77">
        <v>43217</v>
      </c>
      <c r="D19" s="36">
        <v>243</v>
      </c>
      <c r="E19" s="24">
        <v>43200</v>
      </c>
      <c r="F19" s="74" t="s">
        <v>196</v>
      </c>
      <c r="G19" s="26" t="s">
        <v>95</v>
      </c>
      <c r="H19" s="47" t="s">
        <v>90</v>
      </c>
      <c r="I19" s="27" t="s">
        <v>96</v>
      </c>
      <c r="J19" s="62">
        <v>4</v>
      </c>
      <c r="K19" s="53">
        <v>3103.45</v>
      </c>
      <c r="L19" s="29">
        <f t="shared" si="0"/>
        <v>1986.2079999999999</v>
      </c>
      <c r="M19" s="28">
        <f t="shared" si="1"/>
        <v>14400.008</v>
      </c>
    </row>
    <row r="20" spans="1:13" ht="25.5" x14ac:dyDescent="0.2">
      <c r="A20" s="75" t="s">
        <v>700</v>
      </c>
      <c r="B20" s="76" t="s">
        <v>702</v>
      </c>
      <c r="C20" s="77">
        <v>43210</v>
      </c>
      <c r="D20" s="36"/>
      <c r="E20" s="24"/>
      <c r="F20" s="74" t="s">
        <v>179</v>
      </c>
      <c r="G20" s="26" t="s">
        <v>30</v>
      </c>
      <c r="H20" s="47" t="s">
        <v>559</v>
      </c>
      <c r="I20" s="27"/>
      <c r="J20" s="62"/>
      <c r="K20" s="53"/>
      <c r="L20" s="29">
        <f t="shared" si="0"/>
        <v>0</v>
      </c>
      <c r="M20" s="28">
        <v>10750</v>
      </c>
    </row>
    <row r="21" spans="1:13" ht="25.5" x14ac:dyDescent="0.2">
      <c r="A21" s="75" t="s">
        <v>701</v>
      </c>
      <c r="B21" s="76" t="s">
        <v>703</v>
      </c>
      <c r="C21" s="77">
        <v>43217</v>
      </c>
      <c r="D21" s="36"/>
      <c r="E21" s="24"/>
      <c r="F21" s="74" t="s">
        <v>179</v>
      </c>
      <c r="G21" s="26" t="s">
        <v>30</v>
      </c>
      <c r="H21" s="47" t="s">
        <v>562</v>
      </c>
      <c r="I21" s="27"/>
      <c r="J21" s="62"/>
      <c r="K21" s="53"/>
      <c r="L21" s="29">
        <f t="shared" si="0"/>
        <v>0</v>
      </c>
      <c r="M21" s="28">
        <v>10100</v>
      </c>
    </row>
    <row r="22" spans="1:13" ht="51" x14ac:dyDescent="0.2">
      <c r="A22" s="75" t="s">
        <v>1006</v>
      </c>
      <c r="B22" s="76" t="s">
        <v>1005</v>
      </c>
      <c r="C22" s="77">
        <v>43229</v>
      </c>
      <c r="D22" s="36">
        <v>246</v>
      </c>
      <c r="E22" s="24">
        <v>43210</v>
      </c>
      <c r="F22" s="74" t="s">
        <v>199</v>
      </c>
      <c r="G22" s="26" t="s">
        <v>113</v>
      </c>
      <c r="H22" s="47" t="s">
        <v>582</v>
      </c>
      <c r="I22" s="27" t="s">
        <v>115</v>
      </c>
      <c r="J22" s="62">
        <v>6</v>
      </c>
      <c r="K22" s="53">
        <v>3080</v>
      </c>
      <c r="L22" s="29">
        <f t="shared" si="0"/>
        <v>2956.8</v>
      </c>
      <c r="M22" s="28">
        <f t="shared" si="1"/>
        <v>21436.799999999999</v>
      </c>
    </row>
    <row r="23" spans="1:13" x14ac:dyDescent="0.2">
      <c r="A23" s="75" t="s">
        <v>1008</v>
      </c>
      <c r="B23" s="76" t="s">
        <v>1007</v>
      </c>
      <c r="C23" s="77">
        <v>43229</v>
      </c>
      <c r="D23" s="36">
        <v>2148</v>
      </c>
      <c r="E23" s="24">
        <v>43215</v>
      </c>
      <c r="F23" s="74" t="s">
        <v>196</v>
      </c>
      <c r="G23" s="26" t="s">
        <v>82</v>
      </c>
      <c r="H23" s="47" t="s">
        <v>583</v>
      </c>
      <c r="I23" s="27" t="s">
        <v>77</v>
      </c>
      <c r="J23" s="62">
        <v>1200</v>
      </c>
      <c r="K23" s="53">
        <v>6.5</v>
      </c>
      <c r="L23" s="29">
        <f t="shared" si="0"/>
        <v>1248</v>
      </c>
      <c r="M23" s="28">
        <f t="shared" si="1"/>
        <v>9048</v>
      </c>
    </row>
    <row r="24" spans="1:13" ht="25.5" x14ac:dyDescent="0.2">
      <c r="A24" s="75" t="s">
        <v>1001</v>
      </c>
      <c r="B24" s="76" t="s">
        <v>997</v>
      </c>
      <c r="C24" s="77">
        <v>43224</v>
      </c>
      <c r="D24" s="36"/>
      <c r="E24" s="24"/>
      <c r="F24" s="74" t="s">
        <v>179</v>
      </c>
      <c r="G24" s="26" t="s">
        <v>30</v>
      </c>
      <c r="H24" s="47" t="s">
        <v>594</v>
      </c>
      <c r="I24" s="27"/>
      <c r="J24" s="62"/>
      <c r="K24" s="53"/>
      <c r="L24" s="29">
        <f t="shared" si="0"/>
        <v>0</v>
      </c>
      <c r="M24" s="28">
        <v>5950</v>
      </c>
    </row>
    <row r="25" spans="1:13" ht="25.5" x14ac:dyDescent="0.2">
      <c r="A25" s="75" t="s">
        <v>1002</v>
      </c>
      <c r="B25" s="76" t="s">
        <v>998</v>
      </c>
      <c r="C25" s="77">
        <v>43231</v>
      </c>
      <c r="D25" s="36"/>
      <c r="E25" s="24"/>
      <c r="F25" s="74" t="s">
        <v>179</v>
      </c>
      <c r="G25" s="26" t="s">
        <v>30</v>
      </c>
      <c r="H25" s="48" t="s">
        <v>599</v>
      </c>
      <c r="I25" s="27"/>
      <c r="J25" s="62"/>
      <c r="K25" s="53"/>
      <c r="L25" s="29">
        <f t="shared" si="0"/>
        <v>0</v>
      </c>
      <c r="M25" s="28">
        <v>5050</v>
      </c>
    </row>
    <row r="26" spans="1:13" x14ac:dyDescent="0.2">
      <c r="A26" s="75" t="s">
        <v>1010</v>
      </c>
      <c r="B26" s="76" t="s">
        <v>1009</v>
      </c>
      <c r="C26" s="77">
        <v>43235</v>
      </c>
      <c r="D26" s="36" t="s">
        <v>884</v>
      </c>
      <c r="E26" s="24">
        <v>43215</v>
      </c>
      <c r="F26" s="74" t="s">
        <v>258</v>
      </c>
      <c r="G26" s="26" t="s">
        <v>455</v>
      </c>
      <c r="H26" s="48" t="s">
        <v>456</v>
      </c>
      <c r="I26" s="27" t="s">
        <v>458</v>
      </c>
      <c r="J26" s="62">
        <v>4</v>
      </c>
      <c r="K26" s="53">
        <v>1540</v>
      </c>
      <c r="L26" s="29">
        <f t="shared" si="0"/>
        <v>985.6</v>
      </c>
      <c r="M26" s="28">
        <f t="shared" si="1"/>
        <v>7145.6</v>
      </c>
    </row>
    <row r="27" spans="1:13" x14ac:dyDescent="0.2">
      <c r="A27" s="75" t="s">
        <v>1010</v>
      </c>
      <c r="B27" s="76" t="s">
        <v>1009</v>
      </c>
      <c r="C27" s="77">
        <v>43235</v>
      </c>
      <c r="D27" s="36" t="s">
        <v>884</v>
      </c>
      <c r="E27" s="24">
        <v>43215</v>
      </c>
      <c r="F27" s="74" t="s">
        <v>258</v>
      </c>
      <c r="G27" s="26" t="s">
        <v>455</v>
      </c>
      <c r="H27" s="48" t="s">
        <v>462</v>
      </c>
      <c r="I27" s="27" t="s">
        <v>458</v>
      </c>
      <c r="J27" s="62">
        <v>6</v>
      </c>
      <c r="K27" s="53">
        <v>1210</v>
      </c>
      <c r="L27" s="29">
        <f t="shared" si="0"/>
        <v>1161.6000000000001</v>
      </c>
      <c r="M27" s="28">
        <f t="shared" si="1"/>
        <v>8421.6</v>
      </c>
    </row>
    <row r="28" spans="1:13" x14ac:dyDescent="0.2">
      <c r="A28" s="75" t="s">
        <v>1010</v>
      </c>
      <c r="B28" s="76" t="s">
        <v>1009</v>
      </c>
      <c r="C28" s="77">
        <v>43235</v>
      </c>
      <c r="D28" s="36" t="s">
        <v>884</v>
      </c>
      <c r="E28" s="24">
        <v>43215</v>
      </c>
      <c r="F28" s="74" t="s">
        <v>258</v>
      </c>
      <c r="G28" s="26" t="s">
        <v>455</v>
      </c>
      <c r="H28" s="48" t="s">
        <v>543</v>
      </c>
      <c r="I28" s="27" t="s">
        <v>458</v>
      </c>
      <c r="J28" s="62">
        <v>10</v>
      </c>
      <c r="K28" s="53">
        <v>385</v>
      </c>
      <c r="L28" s="29">
        <f t="shared" si="0"/>
        <v>616</v>
      </c>
      <c r="M28" s="28">
        <f t="shared" si="1"/>
        <v>4466</v>
      </c>
    </row>
    <row r="29" spans="1:13" ht="25.5" x14ac:dyDescent="0.2">
      <c r="A29" s="75" t="s">
        <v>1003</v>
      </c>
      <c r="B29" s="76" t="s">
        <v>999</v>
      </c>
      <c r="C29" s="77">
        <v>43238</v>
      </c>
      <c r="D29" s="36"/>
      <c r="E29" s="24"/>
      <c r="F29" s="74" t="s">
        <v>179</v>
      </c>
      <c r="G29" s="26" t="s">
        <v>30</v>
      </c>
      <c r="H29" s="48" t="s">
        <v>905</v>
      </c>
      <c r="I29" s="27"/>
      <c r="J29" s="62"/>
      <c r="K29" s="53"/>
      <c r="L29" s="29">
        <f t="shared" si="0"/>
        <v>0</v>
      </c>
      <c r="M29" s="28">
        <v>5950</v>
      </c>
    </row>
    <row r="30" spans="1:13" ht="25.5" x14ac:dyDescent="0.2">
      <c r="A30" s="75" t="s">
        <v>1004</v>
      </c>
      <c r="B30" s="76" t="s">
        <v>1000</v>
      </c>
      <c r="C30" s="77">
        <v>43245</v>
      </c>
      <c r="D30" s="36"/>
      <c r="E30" s="24"/>
      <c r="F30" s="74" t="s">
        <v>179</v>
      </c>
      <c r="G30" s="26" t="s">
        <v>30</v>
      </c>
      <c r="H30" s="48" t="s">
        <v>939</v>
      </c>
      <c r="I30" s="27"/>
      <c r="J30" s="62"/>
      <c r="K30" s="53"/>
      <c r="L30" s="29">
        <f t="shared" si="0"/>
        <v>0</v>
      </c>
      <c r="M30" s="28">
        <v>5950</v>
      </c>
    </row>
    <row r="31" spans="1:13" ht="25.5" x14ac:dyDescent="0.2">
      <c r="A31" s="75" t="s">
        <v>1553</v>
      </c>
      <c r="B31" s="76" t="s">
        <v>1550</v>
      </c>
      <c r="C31" s="77">
        <v>43252</v>
      </c>
      <c r="D31" s="36"/>
      <c r="E31" s="24"/>
      <c r="F31" s="74" t="s">
        <v>179</v>
      </c>
      <c r="G31" s="26" t="s">
        <v>30</v>
      </c>
      <c r="H31" s="48" t="s">
        <v>967</v>
      </c>
      <c r="I31" s="27"/>
      <c r="J31" s="62"/>
      <c r="K31" s="53"/>
      <c r="L31" s="29">
        <f t="shared" si="0"/>
        <v>0</v>
      </c>
      <c r="M31" s="28">
        <v>7150</v>
      </c>
    </row>
    <row r="32" spans="1:13" ht="25.5" x14ac:dyDescent="0.2">
      <c r="A32" s="75" t="s">
        <v>1554</v>
      </c>
      <c r="B32" s="76" t="s">
        <v>1551</v>
      </c>
      <c r="C32" s="77">
        <v>43259</v>
      </c>
      <c r="D32" s="36"/>
      <c r="E32" s="24"/>
      <c r="F32" s="74" t="s">
        <v>179</v>
      </c>
      <c r="G32" s="26" t="s">
        <v>30</v>
      </c>
      <c r="H32" s="48" t="s">
        <v>1274</v>
      </c>
      <c r="I32" s="27"/>
      <c r="J32" s="62"/>
      <c r="K32" s="53"/>
      <c r="L32" s="29">
        <f t="shared" si="0"/>
        <v>0</v>
      </c>
      <c r="M32" s="28">
        <v>5950</v>
      </c>
    </row>
    <row r="33" spans="1:17" ht="25.5" x14ac:dyDescent="0.25">
      <c r="A33" s="75" t="s">
        <v>1555</v>
      </c>
      <c r="B33" s="76" t="s">
        <v>1552</v>
      </c>
      <c r="C33" s="77">
        <v>43266</v>
      </c>
      <c r="D33" s="36"/>
      <c r="E33" s="24"/>
      <c r="F33" s="74" t="s">
        <v>179</v>
      </c>
      <c r="G33" s="26" t="s">
        <v>30</v>
      </c>
      <c r="H33" s="48" t="s">
        <v>1353</v>
      </c>
      <c r="I33" s="27"/>
      <c r="J33" s="62"/>
      <c r="K33" s="53"/>
      <c r="L33" s="29">
        <f t="shared" si="0"/>
        <v>0</v>
      </c>
      <c r="M33" s="28">
        <v>5950</v>
      </c>
      <c r="N33" s="1"/>
      <c r="O33" s="1"/>
      <c r="P33" s="1"/>
      <c r="Q33" s="1"/>
    </row>
    <row r="34" spans="1:17" ht="25.5" x14ac:dyDescent="0.25">
      <c r="A34" s="75" t="s">
        <v>1852</v>
      </c>
      <c r="B34" s="76" t="s">
        <v>1851</v>
      </c>
      <c r="C34" s="77">
        <v>43308</v>
      </c>
      <c r="D34" s="36"/>
      <c r="E34" s="24"/>
      <c r="F34" s="74" t="s">
        <v>179</v>
      </c>
      <c r="G34" s="26" t="s">
        <v>30</v>
      </c>
      <c r="H34" s="48" t="s">
        <v>1499</v>
      </c>
      <c r="I34" s="27"/>
      <c r="J34" s="62"/>
      <c r="K34" s="53"/>
      <c r="L34" s="29">
        <f t="shared" si="0"/>
        <v>0</v>
      </c>
      <c r="M34" s="28">
        <v>7150</v>
      </c>
      <c r="N34" s="1"/>
      <c r="O34" s="1"/>
      <c r="P34" s="1"/>
      <c r="Q34" s="1"/>
    </row>
    <row r="35" spans="1:17" s="117" customFormat="1" ht="25.5" x14ac:dyDescent="0.25">
      <c r="A35" s="75" t="s">
        <v>2081</v>
      </c>
      <c r="B35" s="76" t="s">
        <v>2080</v>
      </c>
      <c r="C35" s="77">
        <v>43315</v>
      </c>
      <c r="D35" s="107"/>
      <c r="E35" s="106"/>
      <c r="F35" s="74" t="s">
        <v>179</v>
      </c>
      <c r="G35" s="109" t="s">
        <v>30</v>
      </c>
      <c r="H35" s="110" t="s">
        <v>1842</v>
      </c>
      <c r="I35" s="111"/>
      <c r="J35" s="112"/>
      <c r="K35" s="113"/>
      <c r="L35" s="114">
        <f t="shared" si="0"/>
        <v>0</v>
      </c>
      <c r="M35" s="115">
        <v>6250</v>
      </c>
      <c r="N35" s="116"/>
      <c r="O35" s="116"/>
      <c r="P35" s="116"/>
      <c r="Q35" s="116"/>
    </row>
    <row r="36" spans="1:17" s="117" customFormat="1" ht="25.5" x14ac:dyDescent="0.25">
      <c r="A36" s="163" t="s">
        <v>2243</v>
      </c>
      <c r="B36" s="164" t="s">
        <v>2242</v>
      </c>
      <c r="C36" s="165">
        <v>43322</v>
      </c>
      <c r="D36" s="120"/>
      <c r="E36" s="106"/>
      <c r="F36" s="161" t="s">
        <v>179</v>
      </c>
      <c r="G36" s="109" t="s">
        <v>30</v>
      </c>
      <c r="H36" s="110" t="s">
        <v>2078</v>
      </c>
      <c r="I36" s="111"/>
      <c r="J36" s="112"/>
      <c r="K36" s="113"/>
      <c r="L36" s="114">
        <f t="shared" si="0"/>
        <v>0</v>
      </c>
      <c r="M36" s="115">
        <v>6250</v>
      </c>
      <c r="N36" s="116"/>
      <c r="O36" s="116"/>
      <c r="P36" s="116"/>
      <c r="Q36" s="116"/>
    </row>
    <row r="37" spans="1:17" ht="25.5" x14ac:dyDescent="0.25">
      <c r="A37" s="75" t="s">
        <v>2083</v>
      </c>
      <c r="B37" s="76" t="s">
        <v>2082</v>
      </c>
      <c r="C37" s="77">
        <v>43329</v>
      </c>
      <c r="D37" s="36"/>
      <c r="E37" s="24"/>
      <c r="F37" s="74" t="s">
        <v>179</v>
      </c>
      <c r="G37" s="26" t="s">
        <v>30</v>
      </c>
      <c r="H37" s="48" t="s">
        <v>2079</v>
      </c>
      <c r="I37" s="27"/>
      <c r="J37" s="62"/>
      <c r="K37" s="53"/>
      <c r="L37" s="29">
        <f t="shared" si="0"/>
        <v>0</v>
      </c>
      <c r="M37" s="28">
        <v>6250</v>
      </c>
      <c r="N37" s="1"/>
      <c r="O37" s="1"/>
      <c r="P37" s="1"/>
      <c r="Q37" s="1"/>
    </row>
    <row r="38" spans="1:17" ht="15" x14ac:dyDescent="0.25">
      <c r="A38" s="23"/>
      <c r="B38" s="23"/>
      <c r="C38" s="23"/>
      <c r="D38" s="25"/>
      <c r="E38" s="24"/>
      <c r="F38" s="24"/>
      <c r="G38" s="26"/>
      <c r="H38" s="32"/>
      <c r="I38" s="27"/>
      <c r="J38" s="62"/>
      <c r="K38" s="28"/>
      <c r="L38" s="29"/>
      <c r="M38" s="28">
        <f>SUM(M14:M37)</f>
        <v>217018.82</v>
      </c>
      <c r="N38" s="1"/>
      <c r="O38" s="116"/>
      <c r="P38" s="116"/>
      <c r="Q38" s="116"/>
    </row>
    <row r="39" spans="1:17" ht="16.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8"/>
      <c r="P39" s="116"/>
      <c r="Q39" s="159"/>
    </row>
    <row r="40" spans="1:17" ht="16.5" x14ac:dyDescent="0.3">
      <c r="A40" s="38" t="s">
        <v>28</v>
      </c>
      <c r="B40" s="58" t="s">
        <v>172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60"/>
      <c r="P40" s="116"/>
      <c r="Q40" s="157"/>
    </row>
    <row r="41" spans="1:17" ht="16.5" x14ac:dyDescent="0.3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7"/>
      <c r="P41" s="116"/>
      <c r="Q41" s="116"/>
    </row>
    <row r="42" spans="1:17" ht="15" x14ac:dyDescent="0.25">
      <c r="A42" s="17"/>
      <c r="B42" s="15"/>
      <c r="C42" s="1"/>
      <c r="D42" s="46"/>
      <c r="E42" s="1"/>
      <c r="F42" s="1"/>
      <c r="G42" s="1"/>
      <c r="H42" s="1"/>
      <c r="I42" s="1"/>
      <c r="J42" s="1"/>
      <c r="K42" s="1"/>
      <c r="L42" s="1"/>
      <c r="M42" s="1"/>
      <c r="N42" s="1"/>
      <c r="O42" s="116"/>
      <c r="P42" s="116"/>
      <c r="Q42" s="116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6"/>
      <c r="P43" s="116"/>
      <c r="Q43" s="116"/>
    </row>
    <row r="44" spans="1:17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16"/>
      <c r="P44" s="116"/>
      <c r="Q44" s="116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16"/>
      <c r="P45" s="116"/>
      <c r="Q45" s="116"/>
    </row>
    <row r="46" spans="1:17" ht="15" x14ac:dyDescent="0.25">
      <c r="A46" s="17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x14ac:dyDescent="0.25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1"/>
      <c r="O48" s="1"/>
      <c r="P48" s="1"/>
      <c r="Q48" s="1"/>
    </row>
    <row r="49" spans="1:13" ht="15" x14ac:dyDescent="0.25">
      <c r="A49" s="183" t="s">
        <v>23</v>
      </c>
      <c r="B49" s="183"/>
      <c r="C49" s="183"/>
      <c r="D49" s="33"/>
      <c r="E49" s="183" t="s">
        <v>24</v>
      </c>
      <c r="F49" s="183"/>
      <c r="G49" s="33"/>
      <c r="H49" s="156" t="s">
        <v>2581</v>
      </c>
      <c r="I49" s="33"/>
      <c r="J49" s="34"/>
      <c r="K49" s="156" t="s">
        <v>2643</v>
      </c>
      <c r="L49" s="34"/>
      <c r="M49" s="33"/>
    </row>
    <row r="50" spans="1:13" ht="13.9" customHeight="1" x14ac:dyDescent="0.25">
      <c r="A50" s="184" t="s">
        <v>2580</v>
      </c>
      <c r="B50" s="184"/>
      <c r="C50" s="184"/>
      <c r="D50" s="33"/>
      <c r="E50" s="185" t="s">
        <v>25</v>
      </c>
      <c r="F50" s="185"/>
      <c r="G50" s="33"/>
      <c r="H50" s="35" t="s">
        <v>26</v>
      </c>
      <c r="I50" s="33"/>
      <c r="J50" s="186" t="s">
        <v>2644</v>
      </c>
      <c r="K50" s="186"/>
      <c r="L50" s="186"/>
      <c r="M50" s="33"/>
    </row>
    <row r="51" spans="1:13" ht="15" x14ac:dyDescent="0.25">
      <c r="A51" s="55"/>
      <c r="B51" s="55"/>
      <c r="C51" s="55"/>
      <c r="D51" s="1"/>
      <c r="E51" s="1"/>
      <c r="F51" s="1"/>
      <c r="G51" s="1"/>
      <c r="H51" s="1"/>
      <c r="I51" s="1"/>
      <c r="J51" s="187"/>
      <c r="K51" s="187"/>
      <c r="L51" s="187"/>
      <c r="M51" s="1"/>
    </row>
    <row r="52" spans="1:13" ht="15" x14ac:dyDescent="0.25">
      <c r="A52" s="179" t="s">
        <v>27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</row>
  </sheetData>
  <mergeCells count="15">
    <mergeCell ref="A1:M1"/>
    <mergeCell ref="A9:C10"/>
    <mergeCell ref="G9:H9"/>
    <mergeCell ref="L9:M9"/>
    <mergeCell ref="G10:H10"/>
    <mergeCell ref="A7:C7"/>
    <mergeCell ref="A52:M52"/>
    <mergeCell ref="A11:B11"/>
    <mergeCell ref="C11:G11"/>
    <mergeCell ref="I11:M11"/>
    <mergeCell ref="A49:C49"/>
    <mergeCell ref="E49:F49"/>
    <mergeCell ref="A50:C50"/>
    <mergeCell ref="E50:F50"/>
    <mergeCell ref="J50:L51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8" orientation="landscape" verticalDpi="0" r:id="rId2"/>
  <headerFooter>
    <oddFooter>Página &amp;P&amp;R&amp;A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69"/>
  <sheetViews>
    <sheetView zoomScaleNormal="100" workbookViewId="0">
      <selection activeCell="G16" sqref="G16"/>
    </sheetView>
  </sheetViews>
  <sheetFormatPr baseColWidth="10" defaultRowHeight="14.25" x14ac:dyDescent="0.2"/>
  <cols>
    <col min="1" max="1" width="13" bestFit="1" customWidth="1"/>
    <col min="2" max="2" width="11.875" customWidth="1"/>
    <col min="7" max="7" width="22.125" bestFit="1" customWidth="1"/>
    <col min="8" max="8" width="23.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8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8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" x14ac:dyDescent="0.25">
      <c r="A5" s="93" t="s">
        <v>0</v>
      </c>
      <c r="B5" s="38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8" x14ac:dyDescent="0.25">
      <c r="A6" s="17"/>
      <c r="B6" s="17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38</v>
      </c>
      <c r="D11" s="181"/>
      <c r="E11" s="181"/>
      <c r="F11" s="181"/>
      <c r="G11" s="181"/>
      <c r="H11" s="9" t="s">
        <v>9</v>
      </c>
      <c r="I11" s="182" t="s">
        <v>1574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1012</v>
      </c>
      <c r="B14" s="76" t="s">
        <v>1011</v>
      </c>
      <c r="C14" s="77">
        <v>43245</v>
      </c>
      <c r="D14" s="49"/>
      <c r="E14" s="50"/>
      <c r="F14" s="74" t="s">
        <v>179</v>
      </c>
      <c r="G14" s="26" t="s">
        <v>30</v>
      </c>
      <c r="H14" s="51" t="s">
        <v>939</v>
      </c>
      <c r="I14" s="40"/>
      <c r="J14" s="61"/>
      <c r="K14" s="52"/>
      <c r="L14" s="29">
        <f t="shared" ref="L14:L41" si="0">J14*K14*0.16</f>
        <v>0</v>
      </c>
      <c r="M14" s="28">
        <v>19400</v>
      </c>
    </row>
    <row r="15" spans="1:13" ht="25.5" x14ac:dyDescent="0.2">
      <c r="A15" s="75" t="s">
        <v>1558</v>
      </c>
      <c r="B15" s="76" t="s">
        <v>1556</v>
      </c>
      <c r="C15" s="77">
        <v>43252</v>
      </c>
      <c r="D15" s="49"/>
      <c r="E15" s="50"/>
      <c r="F15" s="74" t="s">
        <v>179</v>
      </c>
      <c r="G15" s="26" t="s">
        <v>30</v>
      </c>
      <c r="H15" s="51" t="s">
        <v>968</v>
      </c>
      <c r="I15" s="40"/>
      <c r="J15" s="61"/>
      <c r="K15" s="52"/>
      <c r="L15" s="29">
        <f t="shared" si="0"/>
        <v>0</v>
      </c>
      <c r="M15" s="28">
        <v>13150</v>
      </c>
    </row>
    <row r="16" spans="1:13" ht="25.5" x14ac:dyDescent="0.2">
      <c r="A16" s="75" t="s">
        <v>1559</v>
      </c>
      <c r="B16" s="76" t="s">
        <v>1557</v>
      </c>
      <c r="C16" s="77">
        <v>43259</v>
      </c>
      <c r="D16" s="49"/>
      <c r="E16" s="50"/>
      <c r="F16" s="74" t="s">
        <v>179</v>
      </c>
      <c r="G16" s="26" t="s">
        <v>30</v>
      </c>
      <c r="H16" s="51" t="s">
        <v>1274</v>
      </c>
      <c r="I16" s="40"/>
      <c r="J16" s="61"/>
      <c r="K16" s="52"/>
      <c r="L16" s="29">
        <f t="shared" si="0"/>
        <v>0</v>
      </c>
      <c r="M16" s="28">
        <v>21200</v>
      </c>
    </row>
    <row r="17" spans="1:13" x14ac:dyDescent="0.2">
      <c r="A17" s="75" t="s">
        <v>1569</v>
      </c>
      <c r="B17" s="76" t="s">
        <v>1568</v>
      </c>
      <c r="C17" s="77">
        <v>43259</v>
      </c>
      <c r="D17" s="49">
        <v>284</v>
      </c>
      <c r="E17" s="50">
        <v>43242</v>
      </c>
      <c r="F17" s="74" t="s">
        <v>196</v>
      </c>
      <c r="G17" s="26" t="s">
        <v>95</v>
      </c>
      <c r="H17" s="51" t="s">
        <v>495</v>
      </c>
      <c r="I17" s="40" t="s">
        <v>77</v>
      </c>
      <c r="J17" s="61">
        <v>353</v>
      </c>
      <c r="K17" s="52">
        <v>106.9</v>
      </c>
      <c r="L17" s="29">
        <f t="shared" si="0"/>
        <v>6037.7120000000004</v>
      </c>
      <c r="M17" s="28">
        <f>J17*K17+L17</f>
        <v>43773.412000000004</v>
      </c>
    </row>
    <row r="18" spans="1:13" x14ac:dyDescent="0.2">
      <c r="A18" s="75" t="s">
        <v>1569</v>
      </c>
      <c r="B18" s="76" t="s">
        <v>1568</v>
      </c>
      <c r="C18" s="77">
        <v>43259</v>
      </c>
      <c r="D18" s="49">
        <v>284</v>
      </c>
      <c r="E18" s="50">
        <v>43242</v>
      </c>
      <c r="F18" s="74" t="s">
        <v>196</v>
      </c>
      <c r="G18" s="26" t="s">
        <v>95</v>
      </c>
      <c r="H18" s="47" t="s">
        <v>101</v>
      </c>
      <c r="I18" s="27" t="s">
        <v>77</v>
      </c>
      <c r="J18" s="62">
        <v>4</v>
      </c>
      <c r="K18" s="53">
        <v>1206.9000000000001</v>
      </c>
      <c r="L18" s="29">
        <f t="shared" si="0"/>
        <v>772.41600000000005</v>
      </c>
      <c r="M18" s="28">
        <f>J18*K18+L18</f>
        <v>5600.0160000000005</v>
      </c>
    </row>
    <row r="19" spans="1:13" x14ac:dyDescent="0.2">
      <c r="A19" s="75" t="s">
        <v>1573</v>
      </c>
      <c r="B19" s="76" t="s">
        <v>1572</v>
      </c>
      <c r="C19" s="77">
        <v>43259</v>
      </c>
      <c r="D19" s="36" t="s">
        <v>1322</v>
      </c>
      <c r="E19" s="24">
        <v>43245</v>
      </c>
      <c r="F19" s="74" t="s">
        <v>199</v>
      </c>
      <c r="G19" s="26" t="s">
        <v>471</v>
      </c>
      <c r="H19" s="47" t="s">
        <v>1323</v>
      </c>
      <c r="I19" s="27" t="s">
        <v>532</v>
      </c>
      <c r="J19" s="62">
        <v>32</v>
      </c>
      <c r="K19" s="53">
        <v>440</v>
      </c>
      <c r="L19" s="29">
        <f t="shared" si="0"/>
        <v>2252.8000000000002</v>
      </c>
      <c r="M19" s="28">
        <f>J19*K19+L19</f>
        <v>16332.8</v>
      </c>
    </row>
    <row r="20" spans="1:13" x14ac:dyDescent="0.2">
      <c r="A20" s="75" t="s">
        <v>1567</v>
      </c>
      <c r="B20" s="76" t="s">
        <v>1566</v>
      </c>
      <c r="C20" s="77">
        <v>43259</v>
      </c>
      <c r="D20" s="36">
        <v>763</v>
      </c>
      <c r="E20" s="24">
        <v>43252</v>
      </c>
      <c r="F20" s="74" t="s">
        <v>258</v>
      </c>
      <c r="G20" s="26" t="s">
        <v>484</v>
      </c>
      <c r="H20" s="47" t="s">
        <v>97</v>
      </c>
      <c r="I20" s="27" t="s">
        <v>59</v>
      </c>
      <c r="J20" s="62">
        <v>3</v>
      </c>
      <c r="K20" s="53">
        <v>1540</v>
      </c>
      <c r="L20" s="29">
        <f t="shared" si="0"/>
        <v>739.2</v>
      </c>
      <c r="M20" s="28">
        <f>J20*K20+L20</f>
        <v>5359.2</v>
      </c>
    </row>
    <row r="21" spans="1:13" x14ac:dyDescent="0.2">
      <c r="A21" s="75" t="s">
        <v>1570</v>
      </c>
      <c r="B21" s="76" t="s">
        <v>1571</v>
      </c>
      <c r="C21" s="77">
        <v>43259</v>
      </c>
      <c r="D21" s="36">
        <v>2234</v>
      </c>
      <c r="E21" s="24">
        <v>43245</v>
      </c>
      <c r="F21" s="74" t="s">
        <v>196</v>
      </c>
      <c r="G21" s="26" t="s">
        <v>82</v>
      </c>
      <c r="H21" s="47" t="s">
        <v>92</v>
      </c>
      <c r="I21" s="27" t="s">
        <v>96</v>
      </c>
      <c r="J21" s="62">
        <v>3</v>
      </c>
      <c r="K21" s="53">
        <v>2586.1999999999998</v>
      </c>
      <c r="L21" s="29">
        <f t="shared" si="0"/>
        <v>1241.376</v>
      </c>
      <c r="M21" s="28">
        <f>J21*K21+L21</f>
        <v>8999.9759999999987</v>
      </c>
    </row>
    <row r="22" spans="1:13" ht="25.5" x14ac:dyDescent="0.2">
      <c r="A22" s="75" t="s">
        <v>1563</v>
      </c>
      <c r="B22" s="76" t="s">
        <v>1560</v>
      </c>
      <c r="C22" s="77">
        <v>43266</v>
      </c>
      <c r="D22" s="36"/>
      <c r="E22" s="24"/>
      <c r="F22" s="74" t="s">
        <v>179</v>
      </c>
      <c r="G22" s="26" t="s">
        <v>30</v>
      </c>
      <c r="H22" s="47" t="s">
        <v>1353</v>
      </c>
      <c r="I22" s="27"/>
      <c r="J22" s="62"/>
      <c r="K22" s="53"/>
      <c r="L22" s="29">
        <f t="shared" si="0"/>
        <v>0</v>
      </c>
      <c r="M22" s="28">
        <v>22400</v>
      </c>
    </row>
    <row r="23" spans="1:13" ht="25.5" x14ac:dyDescent="0.2">
      <c r="A23" s="75" t="s">
        <v>1564</v>
      </c>
      <c r="B23" s="76" t="s">
        <v>1561</v>
      </c>
      <c r="C23" s="77">
        <v>43273</v>
      </c>
      <c r="D23" s="36"/>
      <c r="E23" s="24"/>
      <c r="F23" s="74" t="s">
        <v>179</v>
      </c>
      <c r="G23" s="26" t="s">
        <v>30</v>
      </c>
      <c r="H23" s="47" t="s">
        <v>1372</v>
      </c>
      <c r="I23" s="27"/>
      <c r="J23" s="62"/>
      <c r="K23" s="53"/>
      <c r="L23" s="29">
        <f t="shared" si="0"/>
        <v>0</v>
      </c>
      <c r="M23" s="28">
        <v>21200</v>
      </c>
    </row>
    <row r="24" spans="1:13" ht="25.5" x14ac:dyDescent="0.2">
      <c r="A24" s="75" t="s">
        <v>1565</v>
      </c>
      <c r="B24" s="76" t="s">
        <v>1562</v>
      </c>
      <c r="C24" s="77">
        <v>43280</v>
      </c>
      <c r="D24" s="36"/>
      <c r="E24" s="24"/>
      <c r="F24" s="74" t="s">
        <v>179</v>
      </c>
      <c r="G24" s="26" t="s">
        <v>30</v>
      </c>
      <c r="H24" s="47" t="s">
        <v>1381</v>
      </c>
      <c r="I24" s="27"/>
      <c r="J24" s="62"/>
      <c r="K24" s="53"/>
      <c r="L24" s="29">
        <f t="shared" si="0"/>
        <v>0</v>
      </c>
      <c r="M24" s="28">
        <v>15250</v>
      </c>
    </row>
    <row r="25" spans="1:13" ht="25.5" x14ac:dyDescent="0.2">
      <c r="A25" s="75" t="s">
        <v>1854</v>
      </c>
      <c r="B25" s="76" t="s">
        <v>1853</v>
      </c>
      <c r="C25" s="77">
        <v>43287</v>
      </c>
      <c r="D25" s="36"/>
      <c r="E25" s="24"/>
      <c r="F25" s="74" t="s">
        <v>179</v>
      </c>
      <c r="G25" s="26" t="s">
        <v>30</v>
      </c>
      <c r="H25" s="48" t="s">
        <v>1385</v>
      </c>
      <c r="I25" s="27"/>
      <c r="J25" s="62"/>
      <c r="K25" s="53"/>
      <c r="L25" s="29">
        <f t="shared" si="0"/>
        <v>0</v>
      </c>
      <c r="M25" s="28">
        <v>12550</v>
      </c>
    </row>
    <row r="26" spans="1:13" x14ac:dyDescent="0.2">
      <c r="A26" s="75" t="s">
        <v>1862</v>
      </c>
      <c r="B26" s="76" t="s">
        <v>1861</v>
      </c>
      <c r="C26" s="77">
        <v>43292</v>
      </c>
      <c r="D26" s="36">
        <v>2363</v>
      </c>
      <c r="E26" s="24">
        <v>43285</v>
      </c>
      <c r="F26" s="74" t="s">
        <v>196</v>
      </c>
      <c r="G26" s="26" t="s">
        <v>82</v>
      </c>
      <c r="H26" s="48" t="s">
        <v>90</v>
      </c>
      <c r="I26" s="27" t="s">
        <v>96</v>
      </c>
      <c r="J26" s="62">
        <v>5</v>
      </c>
      <c r="K26" s="53">
        <v>3189.65</v>
      </c>
      <c r="L26" s="29">
        <f t="shared" si="0"/>
        <v>2551.7200000000003</v>
      </c>
      <c r="M26" s="28">
        <f t="shared" ref="M26:M31" si="1">J26*K26+L26</f>
        <v>18499.97</v>
      </c>
    </row>
    <row r="27" spans="1:13" x14ac:dyDescent="0.2">
      <c r="A27" s="75" t="s">
        <v>1864</v>
      </c>
      <c r="B27" s="76" t="s">
        <v>1863</v>
      </c>
      <c r="C27" s="77">
        <v>43292</v>
      </c>
      <c r="D27" s="36">
        <v>798</v>
      </c>
      <c r="E27" s="24">
        <v>43285</v>
      </c>
      <c r="F27" s="74" t="s">
        <v>258</v>
      </c>
      <c r="G27" s="26" t="s">
        <v>484</v>
      </c>
      <c r="H27" s="48" t="s">
        <v>97</v>
      </c>
      <c r="I27" s="27" t="s">
        <v>458</v>
      </c>
      <c r="J27" s="62">
        <v>5</v>
      </c>
      <c r="K27" s="53">
        <v>1540</v>
      </c>
      <c r="L27" s="29">
        <f t="shared" si="0"/>
        <v>1232</v>
      </c>
      <c r="M27" s="28">
        <f t="shared" si="1"/>
        <v>8932</v>
      </c>
    </row>
    <row r="28" spans="1:13" x14ac:dyDescent="0.2">
      <c r="A28" s="75" t="s">
        <v>1864</v>
      </c>
      <c r="B28" s="76" t="s">
        <v>1863</v>
      </c>
      <c r="C28" s="77">
        <v>43292</v>
      </c>
      <c r="D28" s="36">
        <v>798</v>
      </c>
      <c r="E28" s="24">
        <v>43285</v>
      </c>
      <c r="F28" s="74" t="s">
        <v>258</v>
      </c>
      <c r="G28" s="26" t="s">
        <v>484</v>
      </c>
      <c r="H28" s="48" t="s">
        <v>485</v>
      </c>
      <c r="I28" s="27" t="s">
        <v>458</v>
      </c>
      <c r="J28" s="62">
        <v>5</v>
      </c>
      <c r="K28" s="53">
        <v>1540</v>
      </c>
      <c r="L28" s="29">
        <f t="shared" si="0"/>
        <v>1232</v>
      </c>
      <c r="M28" s="28">
        <f t="shared" si="1"/>
        <v>8932</v>
      </c>
    </row>
    <row r="29" spans="1:13" s="117" customFormat="1" x14ac:dyDescent="0.2">
      <c r="A29" s="163" t="s">
        <v>2085</v>
      </c>
      <c r="B29" s="164" t="s">
        <v>2084</v>
      </c>
      <c r="C29" s="165">
        <v>43326</v>
      </c>
      <c r="D29" s="120" t="s">
        <v>1470</v>
      </c>
      <c r="E29" s="106">
        <v>43278</v>
      </c>
      <c r="F29" s="161" t="s">
        <v>199</v>
      </c>
      <c r="G29" s="109" t="s">
        <v>471</v>
      </c>
      <c r="H29" s="110" t="s">
        <v>1323</v>
      </c>
      <c r="I29" s="111" t="s">
        <v>532</v>
      </c>
      <c r="J29" s="112">
        <v>48</v>
      </c>
      <c r="K29" s="113">
        <v>440</v>
      </c>
      <c r="L29" s="114">
        <f t="shared" si="0"/>
        <v>3379.2000000000003</v>
      </c>
      <c r="M29" s="115">
        <f t="shared" si="1"/>
        <v>24499.200000000001</v>
      </c>
    </row>
    <row r="30" spans="1:13" s="117" customFormat="1" x14ac:dyDescent="0.2">
      <c r="A30" s="163" t="s">
        <v>1867</v>
      </c>
      <c r="B30" s="164" t="s">
        <v>1865</v>
      </c>
      <c r="C30" s="165">
        <v>43292</v>
      </c>
      <c r="D30" s="120">
        <v>2308</v>
      </c>
      <c r="E30" s="106">
        <v>43272</v>
      </c>
      <c r="F30" s="161" t="s">
        <v>196</v>
      </c>
      <c r="G30" s="109" t="s">
        <v>82</v>
      </c>
      <c r="H30" s="110" t="s">
        <v>90</v>
      </c>
      <c r="I30" s="111" t="s">
        <v>96</v>
      </c>
      <c r="J30" s="112">
        <v>3</v>
      </c>
      <c r="K30" s="113">
        <v>3189.65</v>
      </c>
      <c r="L30" s="114">
        <f t="shared" si="0"/>
        <v>1531.0320000000002</v>
      </c>
      <c r="M30" s="115">
        <f t="shared" si="1"/>
        <v>11099.982</v>
      </c>
    </row>
    <row r="31" spans="1:13" s="117" customFormat="1" x14ac:dyDescent="0.2">
      <c r="A31" s="163" t="s">
        <v>1868</v>
      </c>
      <c r="B31" s="164" t="s">
        <v>1866</v>
      </c>
      <c r="C31" s="165">
        <v>43292</v>
      </c>
      <c r="D31" s="120">
        <v>2309</v>
      </c>
      <c r="E31" s="106">
        <v>43272</v>
      </c>
      <c r="F31" s="161" t="s">
        <v>196</v>
      </c>
      <c r="G31" s="109" t="s">
        <v>82</v>
      </c>
      <c r="H31" s="110" t="s">
        <v>583</v>
      </c>
      <c r="I31" s="111" t="s">
        <v>540</v>
      </c>
      <c r="J31" s="112">
        <v>2</v>
      </c>
      <c r="K31" s="113">
        <v>6500</v>
      </c>
      <c r="L31" s="114">
        <f t="shared" si="0"/>
        <v>2080</v>
      </c>
      <c r="M31" s="115">
        <f t="shared" si="1"/>
        <v>15080</v>
      </c>
    </row>
    <row r="32" spans="1:13" s="117" customFormat="1" ht="25.5" x14ac:dyDescent="0.2">
      <c r="A32" s="163" t="s">
        <v>1855</v>
      </c>
      <c r="B32" s="164" t="s">
        <v>1858</v>
      </c>
      <c r="C32" s="165">
        <v>43294</v>
      </c>
      <c r="D32" s="120"/>
      <c r="E32" s="106"/>
      <c r="F32" s="161" t="s">
        <v>179</v>
      </c>
      <c r="G32" s="109" t="s">
        <v>30</v>
      </c>
      <c r="H32" s="110" t="s">
        <v>1489</v>
      </c>
      <c r="I32" s="111"/>
      <c r="J32" s="112"/>
      <c r="K32" s="113"/>
      <c r="L32" s="114">
        <f t="shared" si="0"/>
        <v>0</v>
      </c>
      <c r="M32" s="115">
        <v>15850</v>
      </c>
    </row>
    <row r="33" spans="1:17" s="117" customFormat="1" ht="15" x14ac:dyDescent="0.25">
      <c r="A33" s="163" t="s">
        <v>2087</v>
      </c>
      <c r="B33" s="164" t="s">
        <v>2086</v>
      </c>
      <c r="C33" s="165">
        <v>43326</v>
      </c>
      <c r="D33" s="120">
        <v>807</v>
      </c>
      <c r="E33" s="106">
        <v>43291</v>
      </c>
      <c r="F33" s="161" t="s">
        <v>258</v>
      </c>
      <c r="G33" s="109" t="s">
        <v>484</v>
      </c>
      <c r="H33" s="110" t="s">
        <v>97</v>
      </c>
      <c r="I33" s="111" t="s">
        <v>458</v>
      </c>
      <c r="J33" s="112">
        <v>1</v>
      </c>
      <c r="K33" s="113">
        <v>1540</v>
      </c>
      <c r="L33" s="114">
        <f t="shared" si="0"/>
        <v>246.4</v>
      </c>
      <c r="M33" s="115">
        <f>J33*K33+L33</f>
        <v>1786.4</v>
      </c>
      <c r="N33" s="116"/>
      <c r="O33" s="116"/>
      <c r="P33" s="116"/>
      <c r="Q33" s="116"/>
    </row>
    <row r="34" spans="1:17" s="117" customFormat="1" ht="15" x14ac:dyDescent="0.25">
      <c r="A34" s="163" t="s">
        <v>2087</v>
      </c>
      <c r="B34" s="164" t="s">
        <v>2086</v>
      </c>
      <c r="C34" s="165">
        <v>43326</v>
      </c>
      <c r="D34" s="120">
        <v>807</v>
      </c>
      <c r="E34" s="106">
        <v>43291</v>
      </c>
      <c r="F34" s="161" t="s">
        <v>258</v>
      </c>
      <c r="G34" s="109" t="s">
        <v>484</v>
      </c>
      <c r="H34" s="110" t="s">
        <v>576</v>
      </c>
      <c r="I34" s="111" t="s">
        <v>458</v>
      </c>
      <c r="J34" s="112">
        <v>2</v>
      </c>
      <c r="K34" s="113">
        <v>1239</v>
      </c>
      <c r="L34" s="114">
        <f t="shared" si="0"/>
        <v>396.48</v>
      </c>
      <c r="M34" s="115">
        <f>J34*K34+L34</f>
        <v>2874.48</v>
      </c>
      <c r="N34" s="116"/>
      <c r="O34" s="116"/>
      <c r="P34" s="116"/>
      <c r="Q34" s="116"/>
    </row>
    <row r="35" spans="1:17" s="117" customFormat="1" ht="25.5" x14ac:dyDescent="0.25">
      <c r="A35" s="163" t="s">
        <v>1856</v>
      </c>
      <c r="B35" s="164" t="s">
        <v>1859</v>
      </c>
      <c r="C35" s="165">
        <v>43301</v>
      </c>
      <c r="D35" s="120"/>
      <c r="E35" s="106"/>
      <c r="F35" s="161" t="s">
        <v>179</v>
      </c>
      <c r="G35" s="109" t="s">
        <v>30</v>
      </c>
      <c r="H35" s="110" t="s">
        <v>1498</v>
      </c>
      <c r="I35" s="111"/>
      <c r="J35" s="112"/>
      <c r="K35" s="113"/>
      <c r="L35" s="114">
        <f t="shared" ref="L35:L40" si="2">J35*K35*0.16</f>
        <v>0</v>
      </c>
      <c r="M35" s="115">
        <v>12850</v>
      </c>
      <c r="N35" s="116"/>
      <c r="O35" s="116"/>
      <c r="P35" s="116"/>
      <c r="Q35" s="116"/>
    </row>
    <row r="36" spans="1:17" ht="25.5" x14ac:dyDescent="0.25">
      <c r="A36" s="75" t="s">
        <v>1857</v>
      </c>
      <c r="B36" s="76" t="s">
        <v>1860</v>
      </c>
      <c r="C36" s="77">
        <v>43308</v>
      </c>
      <c r="D36" s="36"/>
      <c r="E36" s="24"/>
      <c r="F36" s="74" t="s">
        <v>179</v>
      </c>
      <c r="G36" s="26" t="s">
        <v>30</v>
      </c>
      <c r="H36" s="48" t="s">
        <v>1499</v>
      </c>
      <c r="I36" s="27"/>
      <c r="J36" s="62"/>
      <c r="K36" s="53"/>
      <c r="L36" s="29">
        <f t="shared" si="2"/>
        <v>0</v>
      </c>
      <c r="M36" s="28">
        <v>11350</v>
      </c>
      <c r="N36" s="1"/>
      <c r="O36" s="1"/>
      <c r="P36" s="1"/>
      <c r="Q36" s="1"/>
    </row>
    <row r="37" spans="1:17" s="117" customFormat="1" ht="15" x14ac:dyDescent="0.25">
      <c r="A37" s="75" t="s">
        <v>2279</v>
      </c>
      <c r="B37" s="75" t="s">
        <v>2278</v>
      </c>
      <c r="C37" s="77">
        <v>43326</v>
      </c>
      <c r="D37" s="120">
        <v>2414</v>
      </c>
      <c r="E37" s="106">
        <v>43294</v>
      </c>
      <c r="F37" s="161" t="s">
        <v>196</v>
      </c>
      <c r="G37" s="109" t="s">
        <v>82</v>
      </c>
      <c r="H37" s="110" t="s">
        <v>90</v>
      </c>
      <c r="I37" s="111" t="s">
        <v>96</v>
      </c>
      <c r="J37" s="112">
        <v>4</v>
      </c>
      <c r="K37" s="113">
        <v>3189.65</v>
      </c>
      <c r="L37" s="114">
        <f t="shared" si="2"/>
        <v>2041.3760000000002</v>
      </c>
      <c r="M37" s="115">
        <f>J37*K37+L37</f>
        <v>14799.976000000001</v>
      </c>
      <c r="N37" s="116"/>
      <c r="O37" s="116"/>
      <c r="P37" s="116"/>
      <c r="Q37" s="116"/>
    </row>
    <row r="38" spans="1:17" s="117" customFormat="1" ht="15" x14ac:dyDescent="0.25">
      <c r="A38" s="75" t="s">
        <v>2281</v>
      </c>
      <c r="B38" s="75" t="s">
        <v>2280</v>
      </c>
      <c r="C38" s="77">
        <v>43353</v>
      </c>
      <c r="D38" s="120" t="s">
        <v>1825</v>
      </c>
      <c r="E38" s="106">
        <v>43294</v>
      </c>
      <c r="F38" s="161" t="s">
        <v>199</v>
      </c>
      <c r="G38" s="109" t="s">
        <v>471</v>
      </c>
      <c r="H38" s="110" t="s">
        <v>1323</v>
      </c>
      <c r="I38" s="111" t="s">
        <v>532</v>
      </c>
      <c r="J38" s="112">
        <v>32</v>
      </c>
      <c r="K38" s="113">
        <v>440</v>
      </c>
      <c r="L38" s="114">
        <f t="shared" si="2"/>
        <v>2252.8000000000002</v>
      </c>
      <c r="M38" s="115">
        <f>J38*K38+L38</f>
        <v>16332.8</v>
      </c>
      <c r="N38" s="116"/>
      <c r="O38" s="116"/>
      <c r="P38" s="116"/>
      <c r="Q38" s="116"/>
    </row>
    <row r="39" spans="1:17" s="117" customFormat="1" ht="15" x14ac:dyDescent="0.25">
      <c r="A39" s="163" t="s">
        <v>2090</v>
      </c>
      <c r="B39" s="164" t="s">
        <v>2088</v>
      </c>
      <c r="C39" s="165">
        <v>43326</v>
      </c>
      <c r="D39" s="120">
        <v>1129</v>
      </c>
      <c r="E39" s="106">
        <v>43280</v>
      </c>
      <c r="F39" s="161" t="s">
        <v>196</v>
      </c>
      <c r="G39" s="109" t="s">
        <v>1826</v>
      </c>
      <c r="H39" s="110" t="s">
        <v>1828</v>
      </c>
      <c r="I39" s="111" t="s">
        <v>91</v>
      </c>
      <c r="J39" s="112">
        <v>27</v>
      </c>
      <c r="K39" s="113">
        <v>159.47999999999999</v>
      </c>
      <c r="L39" s="114">
        <f t="shared" si="2"/>
        <v>688.95360000000005</v>
      </c>
      <c r="M39" s="115">
        <f>J39*K39+L39</f>
        <v>4994.9135999999999</v>
      </c>
      <c r="N39" s="116"/>
      <c r="O39" s="116"/>
      <c r="P39" s="116"/>
      <c r="Q39" s="116"/>
    </row>
    <row r="40" spans="1:17" s="117" customFormat="1" ht="15" x14ac:dyDescent="0.25">
      <c r="A40" s="163" t="s">
        <v>2090</v>
      </c>
      <c r="B40" s="164" t="s">
        <v>2089</v>
      </c>
      <c r="C40" s="165">
        <v>43326</v>
      </c>
      <c r="D40" s="120">
        <v>1130</v>
      </c>
      <c r="E40" s="106">
        <v>43280</v>
      </c>
      <c r="F40" s="161" t="s">
        <v>196</v>
      </c>
      <c r="G40" s="109" t="s">
        <v>1826</v>
      </c>
      <c r="H40" s="110" t="s">
        <v>1828</v>
      </c>
      <c r="I40" s="111" t="s">
        <v>91</v>
      </c>
      <c r="J40" s="112">
        <v>27</v>
      </c>
      <c r="K40" s="113">
        <v>159.47999999999999</v>
      </c>
      <c r="L40" s="114">
        <f t="shared" si="2"/>
        <v>688.95360000000005</v>
      </c>
      <c r="M40" s="115">
        <f>J40*K40+L40</f>
        <v>4994.9135999999999</v>
      </c>
      <c r="N40" s="116"/>
      <c r="O40" s="116"/>
      <c r="P40" s="116"/>
      <c r="Q40" s="116"/>
    </row>
    <row r="41" spans="1:17" s="117" customFormat="1" ht="25.5" x14ac:dyDescent="0.25">
      <c r="A41" s="163" t="s">
        <v>2092</v>
      </c>
      <c r="B41" s="164" t="s">
        <v>2091</v>
      </c>
      <c r="C41" s="165">
        <v>43315</v>
      </c>
      <c r="D41" s="107" t="s">
        <v>1497</v>
      </c>
      <c r="E41" s="106"/>
      <c r="F41" s="161" t="s">
        <v>179</v>
      </c>
      <c r="G41" s="109" t="s">
        <v>30</v>
      </c>
      <c r="H41" s="110" t="s">
        <v>1842</v>
      </c>
      <c r="I41" s="111"/>
      <c r="J41" s="112"/>
      <c r="K41" s="113"/>
      <c r="L41" s="114">
        <f t="shared" si="0"/>
        <v>0</v>
      </c>
      <c r="M41" s="115">
        <v>12550</v>
      </c>
      <c r="N41" s="116"/>
      <c r="O41" s="116"/>
      <c r="P41" s="116"/>
      <c r="Q41" s="116"/>
    </row>
    <row r="42" spans="1:17" s="117" customFormat="1" ht="15" x14ac:dyDescent="0.25">
      <c r="A42" s="163" t="s">
        <v>2094</v>
      </c>
      <c r="B42" s="164" t="s">
        <v>2093</v>
      </c>
      <c r="C42" s="165">
        <v>43326</v>
      </c>
      <c r="D42" s="118">
        <v>136</v>
      </c>
      <c r="E42" s="106">
        <v>43280</v>
      </c>
      <c r="F42" s="161" t="s">
        <v>258</v>
      </c>
      <c r="G42" s="109" t="s">
        <v>2050</v>
      </c>
      <c r="H42" s="110" t="s">
        <v>97</v>
      </c>
      <c r="I42" s="111" t="s">
        <v>497</v>
      </c>
      <c r="J42" s="112">
        <v>1</v>
      </c>
      <c r="K42" s="113">
        <v>1540</v>
      </c>
      <c r="L42" s="114">
        <f t="shared" ref="L42:L54" si="3">J42*K42*0.16</f>
        <v>246.4</v>
      </c>
      <c r="M42" s="115">
        <f>J42*K42+L42</f>
        <v>1786.4</v>
      </c>
      <c r="N42" s="116"/>
      <c r="O42" s="116"/>
      <c r="P42" s="116"/>
      <c r="Q42" s="116"/>
    </row>
    <row r="43" spans="1:17" s="117" customFormat="1" ht="15" x14ac:dyDescent="0.25">
      <c r="A43" s="163" t="s">
        <v>2094</v>
      </c>
      <c r="B43" s="164" t="s">
        <v>2093</v>
      </c>
      <c r="C43" s="165">
        <v>43326</v>
      </c>
      <c r="D43" s="118">
        <v>136</v>
      </c>
      <c r="E43" s="106">
        <v>43280</v>
      </c>
      <c r="F43" s="161" t="s">
        <v>258</v>
      </c>
      <c r="G43" s="109" t="s">
        <v>2050</v>
      </c>
      <c r="H43" s="110" t="s">
        <v>485</v>
      </c>
      <c r="I43" s="111" t="s">
        <v>497</v>
      </c>
      <c r="J43" s="112">
        <v>1</v>
      </c>
      <c r="K43" s="113">
        <v>1540</v>
      </c>
      <c r="L43" s="114">
        <f t="shared" si="3"/>
        <v>246.4</v>
      </c>
      <c r="M43" s="115">
        <f>J43*K43+L43</f>
        <v>1786.4</v>
      </c>
      <c r="N43" s="116"/>
      <c r="O43" s="116"/>
      <c r="P43" s="116"/>
      <c r="Q43" s="116"/>
    </row>
    <row r="44" spans="1:17" s="117" customFormat="1" ht="15" x14ac:dyDescent="0.25">
      <c r="A44" s="163" t="s">
        <v>2094</v>
      </c>
      <c r="B44" s="164" t="s">
        <v>2093</v>
      </c>
      <c r="C44" s="165">
        <v>43326</v>
      </c>
      <c r="D44" s="118">
        <v>136</v>
      </c>
      <c r="E44" s="106">
        <v>43280</v>
      </c>
      <c r="F44" s="161" t="s">
        <v>258</v>
      </c>
      <c r="G44" s="109" t="s">
        <v>2050</v>
      </c>
      <c r="H44" s="110" t="s">
        <v>460</v>
      </c>
      <c r="I44" s="111" t="s">
        <v>58</v>
      </c>
      <c r="J44" s="112">
        <v>2</v>
      </c>
      <c r="K44" s="113">
        <v>495</v>
      </c>
      <c r="L44" s="114">
        <f t="shared" si="3"/>
        <v>158.4</v>
      </c>
      <c r="M44" s="115">
        <f>J44*K44+L44</f>
        <v>1148.4000000000001</v>
      </c>
      <c r="N44" s="116"/>
      <c r="O44" s="116"/>
      <c r="P44" s="116"/>
      <c r="Q44" s="116"/>
    </row>
    <row r="45" spans="1:17" s="117" customFormat="1" ht="15" x14ac:dyDescent="0.25">
      <c r="A45" s="163" t="s">
        <v>2096</v>
      </c>
      <c r="B45" s="164" t="s">
        <v>2095</v>
      </c>
      <c r="C45" s="165">
        <v>43326</v>
      </c>
      <c r="D45" s="118">
        <v>817</v>
      </c>
      <c r="E45" s="106">
        <v>43301</v>
      </c>
      <c r="F45" s="161" t="s">
        <v>258</v>
      </c>
      <c r="G45" s="109" t="s">
        <v>484</v>
      </c>
      <c r="H45" s="110" t="s">
        <v>97</v>
      </c>
      <c r="I45" s="111" t="s">
        <v>458</v>
      </c>
      <c r="J45" s="112">
        <v>2</v>
      </c>
      <c r="K45" s="113">
        <v>1540</v>
      </c>
      <c r="L45" s="114">
        <f t="shared" si="3"/>
        <v>492.8</v>
      </c>
      <c r="M45" s="115">
        <f>J45*K45+L45</f>
        <v>3572.8</v>
      </c>
      <c r="N45" s="116"/>
      <c r="O45" s="116"/>
      <c r="P45" s="116"/>
      <c r="Q45" s="116"/>
    </row>
    <row r="46" spans="1:17" s="117" customFormat="1" ht="15" x14ac:dyDescent="0.25">
      <c r="A46" s="163" t="s">
        <v>2096</v>
      </c>
      <c r="B46" s="164" t="s">
        <v>2095</v>
      </c>
      <c r="C46" s="165">
        <v>43326</v>
      </c>
      <c r="D46" s="118">
        <v>817</v>
      </c>
      <c r="E46" s="106">
        <v>43301</v>
      </c>
      <c r="F46" s="161" t="s">
        <v>258</v>
      </c>
      <c r="G46" s="109" t="s">
        <v>484</v>
      </c>
      <c r="H46" s="110" t="s">
        <v>576</v>
      </c>
      <c r="I46" s="111" t="s">
        <v>458</v>
      </c>
      <c r="J46" s="112">
        <v>5</v>
      </c>
      <c r="K46" s="113">
        <v>1210</v>
      </c>
      <c r="L46" s="114">
        <f t="shared" si="3"/>
        <v>968</v>
      </c>
      <c r="M46" s="115">
        <f>J46*K46+L46</f>
        <v>7018</v>
      </c>
      <c r="N46" s="116"/>
      <c r="O46" s="116"/>
      <c r="P46" s="116"/>
      <c r="Q46" s="116"/>
    </row>
    <row r="47" spans="1:17" s="117" customFormat="1" ht="15" x14ac:dyDescent="0.25">
      <c r="A47" s="163" t="s">
        <v>2099</v>
      </c>
      <c r="B47" s="164" t="s">
        <v>2097</v>
      </c>
      <c r="C47" s="165">
        <v>43326</v>
      </c>
      <c r="D47" s="118">
        <v>313</v>
      </c>
      <c r="E47" s="106">
        <v>43286</v>
      </c>
      <c r="F47" s="161" t="s">
        <v>196</v>
      </c>
      <c r="G47" s="109" t="s">
        <v>95</v>
      </c>
      <c r="H47" s="110" t="s">
        <v>90</v>
      </c>
      <c r="I47" s="111" t="s">
        <v>96</v>
      </c>
      <c r="J47" s="112">
        <v>1</v>
      </c>
      <c r="K47" s="113">
        <v>3189.66</v>
      </c>
      <c r="L47" s="114">
        <f t="shared" si="3"/>
        <v>510.34559999999999</v>
      </c>
      <c r="M47" s="115">
        <f>J47*K47+L47-0.01</f>
        <v>3699.9955999999997</v>
      </c>
      <c r="N47" s="116"/>
      <c r="O47" s="116"/>
      <c r="P47" s="116"/>
      <c r="Q47" s="116"/>
    </row>
    <row r="48" spans="1:17" s="117" customFormat="1" ht="15" x14ac:dyDescent="0.25">
      <c r="A48" s="163" t="s">
        <v>2100</v>
      </c>
      <c r="B48" s="164" t="s">
        <v>2098</v>
      </c>
      <c r="C48" s="165">
        <v>43326</v>
      </c>
      <c r="D48" s="118">
        <v>314</v>
      </c>
      <c r="E48" s="106">
        <v>43290</v>
      </c>
      <c r="F48" s="161" t="s">
        <v>196</v>
      </c>
      <c r="G48" s="109" t="s">
        <v>95</v>
      </c>
      <c r="H48" s="110" t="s">
        <v>102</v>
      </c>
      <c r="I48" s="111" t="s">
        <v>77</v>
      </c>
      <c r="J48" s="112">
        <v>3000</v>
      </c>
      <c r="K48" s="113">
        <v>4.2699999999999996</v>
      </c>
      <c r="L48" s="114">
        <f t="shared" si="3"/>
        <v>2049.6</v>
      </c>
      <c r="M48" s="115">
        <f>J48*K48+L48</f>
        <v>14859.599999999999</v>
      </c>
      <c r="N48" s="116"/>
      <c r="O48" s="116"/>
      <c r="P48" s="116"/>
      <c r="Q48" s="116"/>
    </row>
    <row r="49" spans="1:17" s="117" customFormat="1" ht="15" x14ac:dyDescent="0.25">
      <c r="A49" s="165" t="s">
        <v>2283</v>
      </c>
      <c r="B49" s="165" t="s">
        <v>2282</v>
      </c>
      <c r="C49" s="165">
        <v>43353</v>
      </c>
      <c r="D49" s="118">
        <v>320</v>
      </c>
      <c r="E49" s="106">
        <v>43297</v>
      </c>
      <c r="F49" s="161" t="s">
        <v>196</v>
      </c>
      <c r="G49" s="109" t="s">
        <v>95</v>
      </c>
      <c r="H49" s="109" t="s">
        <v>495</v>
      </c>
      <c r="I49" s="111" t="s">
        <v>77</v>
      </c>
      <c r="J49" s="112">
        <v>20</v>
      </c>
      <c r="K49" s="113">
        <v>107.12</v>
      </c>
      <c r="L49" s="114">
        <f t="shared" si="3"/>
        <v>342.78400000000005</v>
      </c>
      <c r="M49" s="115">
        <f>J49*K49+L49</f>
        <v>2485.1840000000002</v>
      </c>
      <c r="N49" s="116"/>
      <c r="O49" s="116"/>
      <c r="P49" s="116"/>
      <c r="Q49" s="116"/>
    </row>
    <row r="50" spans="1:17" s="117" customFormat="1" ht="15" x14ac:dyDescent="0.25">
      <c r="A50" s="165" t="s">
        <v>2283</v>
      </c>
      <c r="B50" s="165" t="s">
        <v>2282</v>
      </c>
      <c r="C50" s="165">
        <v>43353</v>
      </c>
      <c r="D50" s="118">
        <v>320</v>
      </c>
      <c r="E50" s="106">
        <v>43297</v>
      </c>
      <c r="F50" s="161" t="s">
        <v>196</v>
      </c>
      <c r="G50" s="109" t="s">
        <v>95</v>
      </c>
      <c r="H50" s="109" t="s">
        <v>99</v>
      </c>
      <c r="I50" s="111" t="s">
        <v>77</v>
      </c>
      <c r="J50" s="112">
        <v>2</v>
      </c>
      <c r="K50" s="113">
        <v>1293.1199999999999</v>
      </c>
      <c r="L50" s="114">
        <f t="shared" si="3"/>
        <v>413.79839999999996</v>
      </c>
      <c r="M50" s="115">
        <f>J50*K50+L50</f>
        <v>3000.0383999999999</v>
      </c>
      <c r="N50" s="116"/>
      <c r="O50" s="116"/>
      <c r="P50" s="116"/>
      <c r="Q50" s="116"/>
    </row>
    <row r="51" spans="1:17" s="117" customFormat="1" ht="15" x14ac:dyDescent="0.25">
      <c r="A51" s="163" t="s">
        <v>2102</v>
      </c>
      <c r="B51" s="164" t="s">
        <v>2101</v>
      </c>
      <c r="C51" s="165">
        <v>43326</v>
      </c>
      <c r="D51" s="118">
        <v>962</v>
      </c>
      <c r="E51" s="106">
        <v>43292</v>
      </c>
      <c r="F51" s="161" t="s">
        <v>258</v>
      </c>
      <c r="G51" s="109" t="s">
        <v>496</v>
      </c>
      <c r="H51" s="109" t="s">
        <v>97</v>
      </c>
      <c r="I51" s="111" t="s">
        <v>59</v>
      </c>
      <c r="J51" s="112">
        <v>3</v>
      </c>
      <c r="K51" s="113">
        <v>1540</v>
      </c>
      <c r="L51" s="114">
        <f>J51*K51*0.16</f>
        <v>739.2</v>
      </c>
      <c r="M51" s="115">
        <f>J51*K51+L51</f>
        <v>5359.2</v>
      </c>
      <c r="N51" s="116"/>
      <c r="O51" s="116"/>
      <c r="P51" s="116"/>
      <c r="Q51" s="116"/>
    </row>
    <row r="52" spans="1:17" s="117" customFormat="1" ht="15" x14ac:dyDescent="0.25">
      <c r="A52" s="163" t="s">
        <v>2102</v>
      </c>
      <c r="B52" s="164" t="s">
        <v>2101</v>
      </c>
      <c r="C52" s="165">
        <v>43326</v>
      </c>
      <c r="D52" s="118">
        <v>962</v>
      </c>
      <c r="E52" s="106">
        <v>43292</v>
      </c>
      <c r="F52" s="161" t="s">
        <v>258</v>
      </c>
      <c r="G52" s="109" t="s">
        <v>496</v>
      </c>
      <c r="H52" s="109" t="s">
        <v>576</v>
      </c>
      <c r="I52" s="111" t="s">
        <v>497</v>
      </c>
      <c r="J52" s="112">
        <v>9</v>
      </c>
      <c r="K52" s="113">
        <v>1210</v>
      </c>
      <c r="L52" s="114">
        <f>J52*K52*0.16</f>
        <v>1742.4</v>
      </c>
      <c r="M52" s="115">
        <f>J52*K52+L52</f>
        <v>12632.4</v>
      </c>
      <c r="N52" s="116"/>
      <c r="O52" s="116"/>
      <c r="P52" s="116"/>
      <c r="Q52" s="116"/>
    </row>
    <row r="53" spans="1:17" s="117" customFormat="1" ht="25.5" x14ac:dyDescent="0.25">
      <c r="A53" s="163" t="s">
        <v>2245</v>
      </c>
      <c r="B53" s="164" t="s">
        <v>2244</v>
      </c>
      <c r="C53" s="165">
        <v>43322</v>
      </c>
      <c r="D53" s="118"/>
      <c r="E53" s="106"/>
      <c r="F53" s="161" t="s">
        <v>179</v>
      </c>
      <c r="G53" s="109" t="s">
        <v>30</v>
      </c>
      <c r="H53" s="122" t="s">
        <v>2078</v>
      </c>
      <c r="I53" s="111"/>
      <c r="J53" s="112"/>
      <c r="K53" s="113"/>
      <c r="L53" s="114">
        <f>J53*K53*0.16</f>
        <v>0</v>
      </c>
      <c r="M53" s="115">
        <v>12550</v>
      </c>
      <c r="N53" s="116"/>
      <c r="O53" s="116"/>
      <c r="P53" s="116"/>
      <c r="Q53" s="116"/>
    </row>
    <row r="54" spans="1:17" s="117" customFormat="1" ht="25.5" x14ac:dyDescent="0.25">
      <c r="A54" s="163" t="s">
        <v>2104</v>
      </c>
      <c r="B54" s="164" t="s">
        <v>2103</v>
      </c>
      <c r="C54" s="165">
        <v>43329</v>
      </c>
      <c r="D54" s="118"/>
      <c r="E54" s="106"/>
      <c r="F54" s="161" t="s">
        <v>179</v>
      </c>
      <c r="G54" s="109" t="s">
        <v>30</v>
      </c>
      <c r="H54" s="110" t="s">
        <v>2079</v>
      </c>
      <c r="I54" s="111"/>
      <c r="J54" s="112"/>
      <c r="K54" s="113"/>
      <c r="L54" s="114">
        <f t="shared" si="3"/>
        <v>0</v>
      </c>
      <c r="M54" s="115">
        <v>12550</v>
      </c>
      <c r="N54" s="116"/>
      <c r="O54" s="116"/>
      <c r="P54" s="116"/>
      <c r="Q54" s="116"/>
    </row>
    <row r="55" spans="1:17" ht="15" x14ac:dyDescent="0.25">
      <c r="A55" s="23"/>
      <c r="B55" s="23"/>
      <c r="C55" s="23"/>
      <c r="D55" s="25"/>
      <c r="E55" s="24"/>
      <c r="F55" s="24"/>
      <c r="G55" s="26"/>
      <c r="H55" s="32"/>
      <c r="I55" s="27"/>
      <c r="J55" s="62"/>
      <c r="K55" s="28"/>
      <c r="L55" s="29"/>
      <c r="M55" s="28">
        <f>SUM(M14:M54)</f>
        <v>473090.45720000012</v>
      </c>
      <c r="N55" s="1"/>
      <c r="O55" s="116"/>
      <c r="P55" s="116"/>
      <c r="Q55" s="116"/>
    </row>
    <row r="56" spans="1:17" ht="16.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58"/>
      <c r="P56" s="116"/>
      <c r="Q56" s="159"/>
    </row>
    <row r="57" spans="1:17" ht="16.5" x14ac:dyDescent="0.3">
      <c r="A57" s="38" t="s">
        <v>28</v>
      </c>
      <c r="B57" s="58" t="s">
        <v>942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60"/>
      <c r="P57" s="116"/>
      <c r="Q57" s="157"/>
    </row>
    <row r="58" spans="1:17" ht="16.5" x14ac:dyDescent="0.3">
      <c r="A58" s="17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57"/>
      <c r="P58" s="116"/>
      <c r="Q58" s="116"/>
    </row>
    <row r="59" spans="1:17" ht="15" x14ac:dyDescent="0.25">
      <c r="A59" s="17"/>
      <c r="B59" s="15"/>
      <c r="C59" s="1"/>
      <c r="D59" s="46"/>
      <c r="E59" s="1"/>
      <c r="F59" s="1"/>
      <c r="G59" s="1"/>
      <c r="H59" s="1"/>
      <c r="I59" s="1"/>
      <c r="J59" s="1"/>
      <c r="K59" s="1"/>
      <c r="L59" s="1"/>
      <c r="M59" s="1"/>
      <c r="N59" s="1"/>
      <c r="O59" s="116"/>
      <c r="P59" s="116"/>
      <c r="Q59" s="116"/>
    </row>
    <row r="60" spans="1:17" ht="15" x14ac:dyDescent="0.25">
      <c r="A60" s="17"/>
      <c r="B60" s="1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16"/>
      <c r="P60" s="116"/>
      <c r="Q60" s="116"/>
    </row>
    <row r="61" spans="1:17" ht="15" x14ac:dyDescent="0.25">
      <c r="A61" s="17"/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x14ac:dyDescent="0.25">
      <c r="A62" s="17"/>
      <c r="B62" s="1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x14ac:dyDescent="0.25">
      <c r="A63" s="17"/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x14ac:dyDescent="0.25">
      <c r="A64" s="17"/>
      <c r="B64" s="1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1"/>
      <c r="O65" s="1"/>
      <c r="P65" s="1"/>
      <c r="Q65" s="1"/>
    </row>
    <row r="66" spans="1:17" ht="15" x14ac:dyDescent="0.25">
      <c r="A66" s="183" t="s">
        <v>23</v>
      </c>
      <c r="B66" s="183"/>
      <c r="C66" s="183"/>
      <c r="D66" s="33"/>
      <c r="E66" s="183" t="s">
        <v>24</v>
      </c>
      <c r="F66" s="183"/>
      <c r="G66" s="33"/>
      <c r="H66" s="156" t="s">
        <v>2581</v>
      </c>
      <c r="I66" s="33"/>
      <c r="J66" s="34"/>
      <c r="K66" s="156" t="s">
        <v>2643</v>
      </c>
      <c r="L66" s="34"/>
      <c r="M66" s="33"/>
    </row>
    <row r="67" spans="1:17" ht="13.9" customHeight="1" x14ac:dyDescent="0.25">
      <c r="A67" s="184" t="s">
        <v>2580</v>
      </c>
      <c r="B67" s="184"/>
      <c r="C67" s="184"/>
      <c r="D67" s="33"/>
      <c r="E67" s="185" t="s">
        <v>25</v>
      </c>
      <c r="F67" s="185"/>
      <c r="G67" s="33"/>
      <c r="H67" s="35" t="s">
        <v>26</v>
      </c>
      <c r="I67" s="33"/>
      <c r="J67" s="186" t="s">
        <v>2644</v>
      </c>
      <c r="K67" s="186"/>
      <c r="L67" s="186"/>
      <c r="M67" s="33"/>
    </row>
    <row r="68" spans="1:17" ht="15" x14ac:dyDescent="0.25">
      <c r="A68" s="55"/>
      <c r="B68" s="55"/>
      <c r="C68" s="55"/>
      <c r="D68" s="1"/>
      <c r="E68" s="1"/>
      <c r="F68" s="1"/>
      <c r="G68" s="1"/>
      <c r="H68" s="1"/>
      <c r="I68" s="1"/>
      <c r="J68" s="187"/>
      <c r="K68" s="187"/>
      <c r="L68" s="187"/>
      <c r="M68" s="1"/>
    </row>
    <row r="69" spans="1:17" ht="15" x14ac:dyDescent="0.25">
      <c r="A69" s="179" t="s">
        <v>27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</row>
  </sheetData>
  <mergeCells count="15">
    <mergeCell ref="A1:M1"/>
    <mergeCell ref="A9:C10"/>
    <mergeCell ref="G9:H9"/>
    <mergeCell ref="L9:M9"/>
    <mergeCell ref="G10:H10"/>
    <mergeCell ref="A7:C7"/>
    <mergeCell ref="A69:M69"/>
    <mergeCell ref="A11:B11"/>
    <mergeCell ref="C11:G11"/>
    <mergeCell ref="I11:M11"/>
    <mergeCell ref="A66:C66"/>
    <mergeCell ref="E66:F66"/>
    <mergeCell ref="A67:C67"/>
    <mergeCell ref="E67:F67"/>
    <mergeCell ref="J67:L68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R49"/>
  <sheetViews>
    <sheetView zoomScaleNormal="100" workbookViewId="0">
      <selection activeCell="G43" sqref="G43"/>
    </sheetView>
  </sheetViews>
  <sheetFormatPr baseColWidth="10" defaultRowHeight="14.25" x14ac:dyDescent="0.2"/>
  <cols>
    <col min="1" max="1" width="12.25" bestFit="1" customWidth="1"/>
    <col min="2" max="2" width="12.25" customWidth="1"/>
    <col min="3" max="3" width="11.25" customWidth="1"/>
    <col min="7" max="7" width="19.3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8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0.45" customHeight="1" x14ac:dyDescent="0.25">
      <c r="A11" s="180" t="s">
        <v>8</v>
      </c>
      <c r="B11" s="180"/>
      <c r="C11" s="181" t="s">
        <v>31</v>
      </c>
      <c r="D11" s="181"/>
      <c r="E11" s="181"/>
      <c r="F11" s="181"/>
      <c r="G11" s="181"/>
      <c r="H11" s="9" t="s">
        <v>9</v>
      </c>
      <c r="I11" s="182" t="s">
        <v>718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187</v>
      </c>
      <c r="B14" s="76" t="s">
        <v>182</v>
      </c>
      <c r="C14" s="77">
        <v>43147</v>
      </c>
      <c r="D14" s="49"/>
      <c r="E14" s="50"/>
      <c r="F14" s="74" t="s">
        <v>179</v>
      </c>
      <c r="G14" s="26" t="s">
        <v>30</v>
      </c>
      <c r="H14" s="51" t="s">
        <v>32</v>
      </c>
      <c r="I14" s="40"/>
      <c r="J14" s="61"/>
      <c r="K14" s="52"/>
      <c r="L14" s="29">
        <f>J14*K14*0.16</f>
        <v>0</v>
      </c>
      <c r="M14" s="28">
        <v>7200</v>
      </c>
    </row>
    <row r="15" spans="1:13" ht="25.5" x14ac:dyDescent="0.2">
      <c r="A15" s="75" t="s">
        <v>188</v>
      </c>
      <c r="B15" s="76" t="s">
        <v>183</v>
      </c>
      <c r="C15" s="77">
        <v>43168</v>
      </c>
      <c r="D15" s="49"/>
      <c r="E15" s="50"/>
      <c r="F15" s="74" t="s">
        <v>179</v>
      </c>
      <c r="G15" s="26" t="s">
        <v>30</v>
      </c>
      <c r="H15" s="51" t="s">
        <v>111</v>
      </c>
      <c r="I15" s="40"/>
      <c r="J15" s="61"/>
      <c r="K15" s="52"/>
      <c r="L15" s="29">
        <f>J15*K15*0.16</f>
        <v>0</v>
      </c>
      <c r="M15" s="28">
        <v>9150</v>
      </c>
    </row>
    <row r="16" spans="1:13" ht="51" x14ac:dyDescent="0.2">
      <c r="A16" s="75" t="s">
        <v>198</v>
      </c>
      <c r="B16" s="76" t="s">
        <v>197</v>
      </c>
      <c r="C16" s="77">
        <v>43175</v>
      </c>
      <c r="D16" s="49">
        <v>240</v>
      </c>
      <c r="E16" s="50">
        <v>43166</v>
      </c>
      <c r="F16" s="74" t="s">
        <v>199</v>
      </c>
      <c r="G16" s="26" t="s">
        <v>113</v>
      </c>
      <c r="H16" s="51" t="s">
        <v>119</v>
      </c>
      <c r="I16" s="40" t="s">
        <v>115</v>
      </c>
      <c r="J16" s="61">
        <v>5</v>
      </c>
      <c r="K16" s="52">
        <v>3080</v>
      </c>
      <c r="L16" s="29">
        <f>J16*K16*0.16</f>
        <v>2464</v>
      </c>
      <c r="M16" s="28">
        <f>J16*K16+L16</f>
        <v>17864</v>
      </c>
    </row>
    <row r="17" spans="1:13" x14ac:dyDescent="0.2">
      <c r="A17" s="75" t="s">
        <v>194</v>
      </c>
      <c r="B17" s="76" t="s">
        <v>192</v>
      </c>
      <c r="C17" s="77">
        <v>43181</v>
      </c>
      <c r="D17" s="49">
        <v>227</v>
      </c>
      <c r="E17" s="50">
        <v>43172</v>
      </c>
      <c r="F17" s="74" t="s">
        <v>196</v>
      </c>
      <c r="G17" s="26" t="s">
        <v>95</v>
      </c>
      <c r="H17" s="51" t="s">
        <v>90</v>
      </c>
      <c r="I17" s="40" t="s">
        <v>96</v>
      </c>
      <c r="J17" s="61">
        <v>2</v>
      </c>
      <c r="K17" s="52">
        <v>3103.45</v>
      </c>
      <c r="L17" s="29">
        <f>J17*K17*0.16</f>
        <v>993.10399999999993</v>
      </c>
      <c r="M17" s="28">
        <f>J17*K17+L17</f>
        <v>7200.0039999999999</v>
      </c>
    </row>
    <row r="18" spans="1:13" x14ac:dyDescent="0.2">
      <c r="A18" s="75" t="s">
        <v>195</v>
      </c>
      <c r="B18" s="76" t="s">
        <v>193</v>
      </c>
      <c r="C18" s="77">
        <v>43181</v>
      </c>
      <c r="D18" s="36">
        <v>2046</v>
      </c>
      <c r="E18" s="24">
        <v>43173</v>
      </c>
      <c r="F18" s="74" t="s">
        <v>196</v>
      </c>
      <c r="G18" s="26" t="s">
        <v>82</v>
      </c>
      <c r="H18" s="47" t="s">
        <v>159</v>
      </c>
      <c r="I18" s="27" t="s">
        <v>77</v>
      </c>
      <c r="J18" s="62">
        <v>1000</v>
      </c>
      <c r="K18" s="53">
        <v>5</v>
      </c>
      <c r="L18" s="29">
        <f t="shared" ref="L18:L34" si="0">J18*K18*0.16</f>
        <v>800</v>
      </c>
      <c r="M18" s="28">
        <f>J18*K18+L18</f>
        <v>5800</v>
      </c>
    </row>
    <row r="19" spans="1:13" ht="25.5" x14ac:dyDescent="0.2">
      <c r="A19" s="75" t="s">
        <v>189</v>
      </c>
      <c r="B19" s="76" t="s">
        <v>184</v>
      </c>
      <c r="C19" s="77">
        <v>43175</v>
      </c>
      <c r="D19" s="36"/>
      <c r="E19" s="24"/>
      <c r="F19" s="74" t="s">
        <v>179</v>
      </c>
      <c r="G19" s="26" t="s">
        <v>30</v>
      </c>
      <c r="H19" s="47" t="s">
        <v>167</v>
      </c>
      <c r="I19" s="27"/>
      <c r="J19" s="62"/>
      <c r="K19" s="53"/>
      <c r="L19" s="29">
        <f t="shared" si="0"/>
        <v>0</v>
      </c>
      <c r="M19" s="28">
        <v>8100</v>
      </c>
    </row>
    <row r="20" spans="1:13" ht="25.5" x14ac:dyDescent="0.2">
      <c r="A20" s="75" t="s">
        <v>190</v>
      </c>
      <c r="B20" s="76" t="s">
        <v>185</v>
      </c>
      <c r="C20" s="77">
        <v>43187</v>
      </c>
      <c r="D20" s="36"/>
      <c r="E20" s="24"/>
      <c r="F20" s="74" t="s">
        <v>179</v>
      </c>
      <c r="G20" s="26" t="s">
        <v>30</v>
      </c>
      <c r="H20" s="47" t="s">
        <v>168</v>
      </c>
      <c r="I20" s="27"/>
      <c r="J20" s="62"/>
      <c r="K20" s="53"/>
      <c r="L20" s="29">
        <f t="shared" si="0"/>
        <v>0</v>
      </c>
      <c r="M20" s="28">
        <v>7950</v>
      </c>
    </row>
    <row r="21" spans="1:13" ht="25.5" x14ac:dyDescent="0.2">
      <c r="A21" s="75" t="s">
        <v>191</v>
      </c>
      <c r="B21" s="76" t="s">
        <v>186</v>
      </c>
      <c r="C21" s="77">
        <v>43182</v>
      </c>
      <c r="D21" s="36"/>
      <c r="E21" s="24"/>
      <c r="F21" s="74" t="s">
        <v>179</v>
      </c>
      <c r="G21" s="26" t="s">
        <v>30</v>
      </c>
      <c r="H21" s="47" t="s">
        <v>171</v>
      </c>
      <c r="I21" s="27"/>
      <c r="J21" s="62"/>
      <c r="K21" s="53"/>
      <c r="L21" s="29">
        <f t="shared" si="0"/>
        <v>0</v>
      </c>
      <c r="M21" s="28">
        <v>10900</v>
      </c>
    </row>
    <row r="22" spans="1:13" x14ac:dyDescent="0.2">
      <c r="A22" s="75" t="s">
        <v>715</v>
      </c>
      <c r="B22" s="76" t="s">
        <v>714</v>
      </c>
      <c r="C22" s="77">
        <v>43200</v>
      </c>
      <c r="D22" s="36" t="s">
        <v>459</v>
      </c>
      <c r="E22" s="24">
        <v>43185</v>
      </c>
      <c r="F22" s="74" t="s">
        <v>258</v>
      </c>
      <c r="G22" s="26" t="s">
        <v>455</v>
      </c>
      <c r="H22" s="47" t="s">
        <v>456</v>
      </c>
      <c r="I22" s="27" t="s">
        <v>458</v>
      </c>
      <c r="J22" s="62">
        <v>4</v>
      </c>
      <c r="K22" s="53">
        <v>1540</v>
      </c>
      <c r="L22" s="29">
        <f t="shared" si="0"/>
        <v>985.6</v>
      </c>
      <c r="M22" s="28">
        <f>J22*K22+L22</f>
        <v>7145.6</v>
      </c>
    </row>
    <row r="23" spans="1:13" x14ac:dyDescent="0.2">
      <c r="A23" s="75" t="s">
        <v>715</v>
      </c>
      <c r="B23" s="76" t="s">
        <v>714</v>
      </c>
      <c r="C23" s="77">
        <v>43200</v>
      </c>
      <c r="D23" s="36" t="s">
        <v>459</v>
      </c>
      <c r="E23" s="24">
        <v>43185</v>
      </c>
      <c r="F23" s="74" t="s">
        <v>258</v>
      </c>
      <c r="G23" s="26" t="s">
        <v>455</v>
      </c>
      <c r="H23" s="47" t="s">
        <v>457</v>
      </c>
      <c r="I23" s="27" t="s">
        <v>458</v>
      </c>
      <c r="J23" s="62">
        <v>5</v>
      </c>
      <c r="K23" s="53">
        <v>1210</v>
      </c>
      <c r="L23" s="29">
        <f t="shared" si="0"/>
        <v>968</v>
      </c>
      <c r="M23" s="28">
        <f>J23*K23+L23</f>
        <v>7018</v>
      </c>
    </row>
    <row r="24" spans="1:13" x14ac:dyDescent="0.2">
      <c r="A24" s="75" t="s">
        <v>715</v>
      </c>
      <c r="B24" s="76" t="s">
        <v>714</v>
      </c>
      <c r="C24" s="77">
        <v>43200</v>
      </c>
      <c r="D24" s="36" t="s">
        <v>459</v>
      </c>
      <c r="E24" s="24">
        <v>43185</v>
      </c>
      <c r="F24" s="74" t="s">
        <v>258</v>
      </c>
      <c r="G24" s="26" t="s">
        <v>455</v>
      </c>
      <c r="H24" s="47" t="s">
        <v>460</v>
      </c>
      <c r="I24" s="27" t="s">
        <v>458</v>
      </c>
      <c r="J24" s="62">
        <v>9</v>
      </c>
      <c r="K24" s="53">
        <v>495</v>
      </c>
      <c r="L24" s="29">
        <f t="shared" si="0"/>
        <v>712.80000000000007</v>
      </c>
      <c r="M24" s="28">
        <f>J24*K24+L24</f>
        <v>5167.8</v>
      </c>
    </row>
    <row r="25" spans="1:13" x14ac:dyDescent="0.2">
      <c r="A25" s="75" t="s">
        <v>717</v>
      </c>
      <c r="B25" s="76" t="s">
        <v>716</v>
      </c>
      <c r="C25" s="77">
        <v>43200</v>
      </c>
      <c r="D25" s="36">
        <v>238</v>
      </c>
      <c r="E25" s="24">
        <v>43195</v>
      </c>
      <c r="F25" s="74" t="s">
        <v>196</v>
      </c>
      <c r="G25" s="26" t="s">
        <v>95</v>
      </c>
      <c r="H25" s="48" t="s">
        <v>103</v>
      </c>
      <c r="I25" s="27" t="s">
        <v>77</v>
      </c>
      <c r="J25" s="62">
        <v>100</v>
      </c>
      <c r="K25" s="53">
        <v>106.9</v>
      </c>
      <c r="L25" s="29">
        <f t="shared" si="0"/>
        <v>1710.4</v>
      </c>
      <c r="M25" s="28">
        <f>J25*K25+L25</f>
        <v>12400.4</v>
      </c>
    </row>
    <row r="26" spans="1:13" x14ac:dyDescent="0.2">
      <c r="A26" s="75" t="s">
        <v>717</v>
      </c>
      <c r="B26" s="76" t="s">
        <v>716</v>
      </c>
      <c r="C26" s="77">
        <v>43200</v>
      </c>
      <c r="D26" s="36">
        <v>238</v>
      </c>
      <c r="E26" s="24">
        <v>43195</v>
      </c>
      <c r="F26" s="74" t="s">
        <v>196</v>
      </c>
      <c r="G26" s="26" t="s">
        <v>95</v>
      </c>
      <c r="H26" s="48" t="s">
        <v>101</v>
      </c>
      <c r="I26" s="27" t="s">
        <v>77</v>
      </c>
      <c r="J26" s="62">
        <v>4</v>
      </c>
      <c r="K26" s="53">
        <v>1206.9000000000001</v>
      </c>
      <c r="L26" s="29">
        <f t="shared" si="0"/>
        <v>772.41600000000005</v>
      </c>
      <c r="M26" s="28">
        <f>J26*K26+L26</f>
        <v>5600.0160000000005</v>
      </c>
    </row>
    <row r="27" spans="1:13" ht="25.5" x14ac:dyDescent="0.2">
      <c r="A27" s="75" t="s">
        <v>710</v>
      </c>
      <c r="B27" s="76" t="s">
        <v>706</v>
      </c>
      <c r="C27" s="77">
        <v>43196</v>
      </c>
      <c r="D27" s="36"/>
      <c r="E27" s="24"/>
      <c r="F27" s="74" t="s">
        <v>179</v>
      </c>
      <c r="G27" s="26" t="s">
        <v>30</v>
      </c>
      <c r="H27" s="48" t="s">
        <v>488</v>
      </c>
      <c r="I27" s="27"/>
      <c r="J27" s="62"/>
      <c r="K27" s="53"/>
      <c r="L27" s="29">
        <f t="shared" si="0"/>
        <v>0</v>
      </c>
      <c r="M27" s="28">
        <v>10700</v>
      </c>
    </row>
    <row r="28" spans="1:13" ht="25.5" x14ac:dyDescent="0.2">
      <c r="A28" s="75" t="s">
        <v>711</v>
      </c>
      <c r="B28" s="76" t="s">
        <v>707</v>
      </c>
      <c r="C28" s="77">
        <v>43203</v>
      </c>
      <c r="D28" s="36"/>
      <c r="E28" s="24"/>
      <c r="F28" s="74" t="s">
        <v>179</v>
      </c>
      <c r="G28" s="26" t="s">
        <v>30</v>
      </c>
      <c r="H28" s="48" t="s">
        <v>494</v>
      </c>
      <c r="I28" s="27"/>
      <c r="J28" s="62"/>
      <c r="K28" s="53"/>
      <c r="L28" s="29">
        <f t="shared" si="0"/>
        <v>0</v>
      </c>
      <c r="M28" s="28">
        <v>11350</v>
      </c>
    </row>
    <row r="29" spans="1:13" ht="25.5" x14ac:dyDescent="0.2">
      <c r="A29" s="75" t="s">
        <v>712</v>
      </c>
      <c r="B29" s="76" t="s">
        <v>708</v>
      </c>
      <c r="C29" s="77">
        <v>43210</v>
      </c>
      <c r="D29" s="36"/>
      <c r="E29" s="24"/>
      <c r="F29" s="74" t="s">
        <v>179</v>
      </c>
      <c r="G29" s="26" t="s">
        <v>30</v>
      </c>
      <c r="H29" s="48" t="s">
        <v>559</v>
      </c>
      <c r="I29" s="27"/>
      <c r="J29" s="62"/>
      <c r="K29" s="53"/>
      <c r="L29" s="29">
        <f t="shared" si="0"/>
        <v>0</v>
      </c>
      <c r="M29" s="28">
        <v>10600</v>
      </c>
    </row>
    <row r="30" spans="1:13" ht="25.5" x14ac:dyDescent="0.2">
      <c r="A30" s="75" t="s">
        <v>713</v>
      </c>
      <c r="B30" s="76" t="s">
        <v>709</v>
      </c>
      <c r="C30" s="77">
        <v>43217</v>
      </c>
      <c r="D30" s="36"/>
      <c r="E30" s="24"/>
      <c r="F30" s="74" t="s">
        <v>179</v>
      </c>
      <c r="G30" s="26" t="s">
        <v>30</v>
      </c>
      <c r="H30" s="48" t="s">
        <v>562</v>
      </c>
      <c r="I30" s="27"/>
      <c r="J30" s="62"/>
      <c r="K30" s="53"/>
      <c r="L30" s="29">
        <f t="shared" si="0"/>
        <v>0</v>
      </c>
      <c r="M30" s="28">
        <v>9550</v>
      </c>
    </row>
    <row r="31" spans="1:13" ht="25.5" x14ac:dyDescent="0.2">
      <c r="A31" s="75" t="s">
        <v>1015</v>
      </c>
      <c r="B31" s="76" t="s">
        <v>1013</v>
      </c>
      <c r="C31" s="77">
        <v>43231</v>
      </c>
      <c r="D31" s="36"/>
      <c r="E31" s="24"/>
      <c r="F31" s="74" t="s">
        <v>179</v>
      </c>
      <c r="G31" s="26" t="s">
        <v>30</v>
      </c>
      <c r="H31" s="48" t="s">
        <v>594</v>
      </c>
      <c r="I31" s="27"/>
      <c r="J31" s="62"/>
      <c r="K31" s="53"/>
      <c r="L31" s="29">
        <f t="shared" si="0"/>
        <v>0</v>
      </c>
      <c r="M31" s="28">
        <v>6850</v>
      </c>
    </row>
    <row r="32" spans="1:13" ht="25.5" x14ac:dyDescent="0.2">
      <c r="A32" s="75" t="s">
        <v>1016</v>
      </c>
      <c r="B32" s="76" t="s">
        <v>1014</v>
      </c>
      <c r="C32" s="77">
        <v>43238</v>
      </c>
      <c r="D32" s="36"/>
      <c r="E32" s="24"/>
      <c r="F32" s="74" t="s">
        <v>179</v>
      </c>
      <c r="G32" s="26" t="s">
        <v>30</v>
      </c>
      <c r="H32" s="48" t="s">
        <v>599</v>
      </c>
      <c r="I32" s="27"/>
      <c r="J32" s="62"/>
      <c r="K32" s="53"/>
      <c r="L32" s="29">
        <f t="shared" si="0"/>
        <v>0</v>
      </c>
      <c r="M32" s="28">
        <v>6550</v>
      </c>
    </row>
    <row r="33" spans="1:18" ht="15" x14ac:dyDescent="0.25">
      <c r="A33" s="75" t="s">
        <v>1018</v>
      </c>
      <c r="B33" s="76" t="s">
        <v>1017</v>
      </c>
      <c r="C33" s="77">
        <v>43242</v>
      </c>
      <c r="D33" s="36">
        <v>2027</v>
      </c>
      <c r="E33" s="24">
        <v>43230</v>
      </c>
      <c r="F33" s="74" t="s">
        <v>196</v>
      </c>
      <c r="G33" s="26" t="s">
        <v>889</v>
      </c>
      <c r="H33" s="48" t="s">
        <v>90</v>
      </c>
      <c r="I33" s="27" t="s">
        <v>96</v>
      </c>
      <c r="J33" s="62">
        <v>2</v>
      </c>
      <c r="K33" s="53">
        <v>3103.45</v>
      </c>
      <c r="L33" s="29">
        <f t="shared" si="0"/>
        <v>993.10399999999993</v>
      </c>
      <c r="M33" s="28">
        <f>J33*K33+L33</f>
        <v>7200.0039999999999</v>
      </c>
      <c r="N33" s="1"/>
      <c r="O33" s="1"/>
      <c r="P33" s="1"/>
      <c r="Q33" s="1"/>
    </row>
    <row r="34" spans="1:18" ht="25.5" x14ac:dyDescent="0.25">
      <c r="A34" s="75" t="s">
        <v>1016</v>
      </c>
      <c r="B34" s="76" t="s">
        <v>1014</v>
      </c>
      <c r="C34" s="77">
        <v>43238</v>
      </c>
      <c r="D34" s="36"/>
      <c r="E34" s="24"/>
      <c r="F34" s="74" t="s">
        <v>179</v>
      </c>
      <c r="G34" s="26" t="s">
        <v>30</v>
      </c>
      <c r="H34" s="48" t="s">
        <v>905</v>
      </c>
      <c r="I34" s="27"/>
      <c r="J34" s="62"/>
      <c r="K34" s="53"/>
      <c r="L34" s="29">
        <f t="shared" si="0"/>
        <v>0</v>
      </c>
      <c r="M34" s="28">
        <v>6250</v>
      </c>
      <c r="N34" s="1"/>
      <c r="O34" s="1"/>
      <c r="P34" s="1"/>
      <c r="Q34" s="1"/>
    </row>
    <row r="35" spans="1:18" ht="15" x14ac:dyDescent="0.25">
      <c r="A35" s="23"/>
      <c r="B35" s="23"/>
      <c r="C35" s="23"/>
      <c r="D35" s="25"/>
      <c r="E35" s="24"/>
      <c r="F35" s="24"/>
      <c r="G35" s="26"/>
      <c r="H35" s="32"/>
      <c r="I35" s="27"/>
      <c r="J35" s="62"/>
      <c r="K35" s="28"/>
      <c r="L35" s="29"/>
      <c r="M35" s="28">
        <f>SUM(M14:M34)</f>
        <v>180545.82399999999</v>
      </c>
      <c r="N35" s="1"/>
      <c r="O35" s="116"/>
      <c r="P35" s="116"/>
      <c r="Q35" s="116"/>
      <c r="R35" s="117"/>
    </row>
    <row r="36" spans="1:18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58"/>
      <c r="P36" s="116"/>
      <c r="Q36" s="159"/>
      <c r="R36" s="117"/>
    </row>
    <row r="37" spans="1:18" ht="16.5" x14ac:dyDescent="0.3">
      <c r="A37" s="38" t="s">
        <v>34</v>
      </c>
      <c r="B37" s="58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60"/>
      <c r="P37" s="116"/>
      <c r="Q37" s="157"/>
      <c r="R37" s="117"/>
    </row>
    <row r="38" spans="1:18" ht="16.5" x14ac:dyDescent="0.3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57"/>
      <c r="P38" s="116"/>
      <c r="Q38" s="116"/>
      <c r="R38" s="117"/>
    </row>
    <row r="39" spans="1:18" ht="15" x14ac:dyDescent="0.25">
      <c r="A39" s="17"/>
      <c r="B39" s="15"/>
      <c r="C39" s="1"/>
      <c r="D39" s="46"/>
      <c r="E39" s="1"/>
      <c r="F39" s="1"/>
      <c r="G39" s="1"/>
      <c r="H39" s="1"/>
      <c r="I39" s="1"/>
      <c r="J39" s="1"/>
      <c r="K39" s="1"/>
      <c r="L39" s="1"/>
      <c r="M39" s="1"/>
      <c r="N39" s="1"/>
      <c r="O39" s="116"/>
      <c r="P39" s="116"/>
      <c r="Q39" s="116"/>
      <c r="R39" s="117"/>
    </row>
    <row r="40" spans="1:18" ht="15" x14ac:dyDescent="0.25">
      <c r="A40" s="17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8" ht="15" x14ac:dyDescent="0.25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8" ht="15" x14ac:dyDescent="0.25">
      <c r="A42" s="17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8" ht="15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1"/>
      <c r="O45" s="1"/>
      <c r="P45" s="1"/>
      <c r="Q45" s="1"/>
    </row>
    <row r="46" spans="1:18" ht="15" x14ac:dyDescent="0.25">
      <c r="A46" s="183" t="s">
        <v>23</v>
      </c>
      <c r="B46" s="183"/>
      <c r="C46" s="183"/>
      <c r="D46" s="33"/>
      <c r="E46" s="183" t="s">
        <v>24</v>
      </c>
      <c r="F46" s="183"/>
      <c r="G46" s="33"/>
      <c r="H46" s="156" t="s">
        <v>2581</v>
      </c>
      <c r="I46" s="33"/>
      <c r="J46" s="34"/>
      <c r="K46" s="156" t="s">
        <v>2643</v>
      </c>
      <c r="L46" s="34"/>
      <c r="M46" s="33"/>
    </row>
    <row r="47" spans="1:18" ht="13.9" customHeight="1" x14ac:dyDescent="0.25">
      <c r="A47" s="184" t="s">
        <v>2580</v>
      </c>
      <c r="B47" s="184"/>
      <c r="C47" s="184"/>
      <c r="D47" s="33"/>
      <c r="E47" s="185" t="s">
        <v>25</v>
      </c>
      <c r="F47" s="185"/>
      <c r="G47" s="33"/>
      <c r="H47" s="35" t="s">
        <v>26</v>
      </c>
      <c r="I47" s="33"/>
      <c r="J47" s="186" t="s">
        <v>2644</v>
      </c>
      <c r="K47" s="186"/>
      <c r="L47" s="186"/>
      <c r="M47" s="33"/>
    </row>
    <row r="48" spans="1:18" ht="15" x14ac:dyDescent="0.25">
      <c r="A48" s="55"/>
      <c r="B48" s="55"/>
      <c r="C48" s="55"/>
      <c r="D48" s="1"/>
      <c r="E48" s="1"/>
      <c r="F48" s="1"/>
      <c r="G48" s="1"/>
      <c r="H48" s="1"/>
      <c r="I48" s="1"/>
      <c r="J48" s="187"/>
      <c r="K48" s="187"/>
      <c r="L48" s="187"/>
      <c r="M48" s="1"/>
    </row>
    <row r="49" spans="1:13" ht="15" x14ac:dyDescent="0.25">
      <c r="A49" s="179" t="s">
        <v>27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</row>
  </sheetData>
  <mergeCells count="15">
    <mergeCell ref="A49:M49"/>
    <mergeCell ref="A11:B11"/>
    <mergeCell ref="C11:G11"/>
    <mergeCell ref="I11:M11"/>
    <mergeCell ref="A46:C46"/>
    <mergeCell ref="E46:F46"/>
    <mergeCell ref="A47:C47"/>
    <mergeCell ref="E47:F47"/>
    <mergeCell ref="J47:L48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R41"/>
  <sheetViews>
    <sheetView topLeftCell="A4" zoomScaleNormal="100" workbookViewId="0">
      <selection activeCell="G34" sqref="G34"/>
    </sheetView>
  </sheetViews>
  <sheetFormatPr baseColWidth="10" defaultRowHeight="14.25" x14ac:dyDescent="0.2"/>
  <cols>
    <col min="1" max="1" width="13" bestFit="1" customWidth="1"/>
    <col min="2" max="2" width="12.25" customWidth="1"/>
    <col min="7" max="7" width="19.75" bestFit="1" customWidth="1"/>
    <col min="8" max="8" width="33.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9.7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8" x14ac:dyDescent="0.25">
      <c r="A5" s="81" t="s">
        <v>0</v>
      </c>
      <c r="B5" s="38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8.25" customHeight="1" x14ac:dyDescent="0.25">
      <c r="A6" s="17"/>
      <c r="B6" s="1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38</v>
      </c>
      <c r="D11" s="181"/>
      <c r="E11" s="181"/>
      <c r="F11" s="181"/>
      <c r="G11" s="181"/>
      <c r="H11" s="9" t="s">
        <v>9</v>
      </c>
      <c r="I11" s="182" t="s">
        <v>1035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721</v>
      </c>
      <c r="B14" s="76" t="s">
        <v>719</v>
      </c>
      <c r="C14" s="77">
        <v>43196</v>
      </c>
      <c r="D14" s="49"/>
      <c r="E14" s="50"/>
      <c r="F14" s="74" t="s">
        <v>179</v>
      </c>
      <c r="G14" s="26" t="s">
        <v>30</v>
      </c>
      <c r="H14" s="51" t="s">
        <v>488</v>
      </c>
      <c r="I14" s="40"/>
      <c r="J14" s="61"/>
      <c r="K14" s="52"/>
      <c r="L14" s="29">
        <f t="shared" ref="L14:L28" si="0">J14*K14*0.16</f>
        <v>0</v>
      </c>
      <c r="M14" s="28">
        <v>7150</v>
      </c>
    </row>
    <row r="15" spans="1:13" x14ac:dyDescent="0.2">
      <c r="A15" s="75" t="s">
        <v>722</v>
      </c>
      <c r="B15" s="76" t="s">
        <v>720</v>
      </c>
      <c r="C15" s="77">
        <v>43203</v>
      </c>
      <c r="D15" s="49"/>
      <c r="E15" s="50"/>
      <c r="F15" s="74" t="s">
        <v>179</v>
      </c>
      <c r="G15" s="26" t="s">
        <v>30</v>
      </c>
      <c r="H15" s="51" t="s">
        <v>494</v>
      </c>
      <c r="I15" s="40"/>
      <c r="J15" s="61"/>
      <c r="K15" s="52"/>
      <c r="L15" s="29">
        <f t="shared" si="0"/>
        <v>0</v>
      </c>
      <c r="M15" s="28">
        <v>15550</v>
      </c>
    </row>
    <row r="16" spans="1:13" x14ac:dyDescent="0.2">
      <c r="A16" s="75" t="s">
        <v>728</v>
      </c>
      <c r="B16" s="76" t="s">
        <v>727</v>
      </c>
      <c r="C16" s="77">
        <v>43217</v>
      </c>
      <c r="D16" s="49">
        <v>247</v>
      </c>
      <c r="E16" s="50">
        <v>43202</v>
      </c>
      <c r="F16" s="74" t="s">
        <v>196</v>
      </c>
      <c r="G16" s="26" t="s">
        <v>95</v>
      </c>
      <c r="H16" s="51" t="s">
        <v>495</v>
      </c>
      <c r="I16" s="40" t="s">
        <v>77</v>
      </c>
      <c r="J16" s="61">
        <v>70</v>
      </c>
      <c r="K16" s="52">
        <v>106.9</v>
      </c>
      <c r="L16" s="29">
        <f t="shared" si="0"/>
        <v>1197.28</v>
      </c>
      <c r="M16" s="28">
        <f>J16*K16+L16-0.28</f>
        <v>8680</v>
      </c>
    </row>
    <row r="17" spans="1:18" x14ac:dyDescent="0.2">
      <c r="A17" s="75" t="s">
        <v>728</v>
      </c>
      <c r="B17" s="76" t="s">
        <v>727</v>
      </c>
      <c r="C17" s="77">
        <v>43217</v>
      </c>
      <c r="D17" s="49">
        <v>247</v>
      </c>
      <c r="E17" s="50">
        <v>43202</v>
      </c>
      <c r="F17" s="74" t="s">
        <v>196</v>
      </c>
      <c r="G17" s="26" t="s">
        <v>95</v>
      </c>
      <c r="H17" s="51" t="s">
        <v>101</v>
      </c>
      <c r="I17" s="40" t="s">
        <v>77</v>
      </c>
      <c r="J17" s="61">
        <v>2</v>
      </c>
      <c r="K17" s="52">
        <v>1206.9000000000001</v>
      </c>
      <c r="L17" s="29">
        <f t="shared" si="0"/>
        <v>386.20800000000003</v>
      </c>
      <c r="M17" s="28">
        <f>J17*K17+L17-0.01</f>
        <v>2799.998</v>
      </c>
    </row>
    <row r="18" spans="1:18" x14ac:dyDescent="0.2">
      <c r="A18" s="75" t="s">
        <v>725</v>
      </c>
      <c r="B18" s="76" t="s">
        <v>723</v>
      </c>
      <c r="C18" s="77">
        <v>43210</v>
      </c>
      <c r="D18" s="36"/>
      <c r="E18" s="24"/>
      <c r="F18" s="74" t="s">
        <v>179</v>
      </c>
      <c r="G18" s="26" t="s">
        <v>30</v>
      </c>
      <c r="H18" s="47" t="s">
        <v>559</v>
      </c>
      <c r="I18" s="27"/>
      <c r="J18" s="62"/>
      <c r="K18" s="53"/>
      <c r="L18" s="29">
        <f t="shared" si="0"/>
        <v>0</v>
      </c>
      <c r="M18" s="28">
        <v>15850</v>
      </c>
    </row>
    <row r="19" spans="1:18" x14ac:dyDescent="0.2">
      <c r="A19" s="75" t="s">
        <v>726</v>
      </c>
      <c r="B19" s="76" t="s">
        <v>724</v>
      </c>
      <c r="C19" s="77">
        <v>43217</v>
      </c>
      <c r="D19" s="36"/>
      <c r="E19" s="24"/>
      <c r="F19" s="74" t="s">
        <v>179</v>
      </c>
      <c r="G19" s="26" t="s">
        <v>30</v>
      </c>
      <c r="H19" s="47" t="s">
        <v>562</v>
      </c>
      <c r="I19" s="27"/>
      <c r="J19" s="62"/>
      <c r="K19" s="53"/>
      <c r="L19" s="29">
        <f t="shared" si="0"/>
        <v>0</v>
      </c>
      <c r="M19" s="28">
        <v>15850</v>
      </c>
    </row>
    <row r="20" spans="1:18" x14ac:dyDescent="0.2">
      <c r="A20" s="75" t="s">
        <v>1026</v>
      </c>
      <c r="B20" s="76" t="s">
        <v>1025</v>
      </c>
      <c r="C20" s="77">
        <v>43229</v>
      </c>
      <c r="D20" s="36">
        <v>723</v>
      </c>
      <c r="E20" s="24">
        <v>43210</v>
      </c>
      <c r="F20" s="74" t="s">
        <v>258</v>
      </c>
      <c r="G20" s="26" t="s">
        <v>484</v>
      </c>
      <c r="H20" s="47" t="s">
        <v>576</v>
      </c>
      <c r="I20" s="27" t="s">
        <v>458</v>
      </c>
      <c r="J20" s="62">
        <v>2</v>
      </c>
      <c r="K20" s="53">
        <v>1210</v>
      </c>
      <c r="L20" s="29">
        <f t="shared" si="0"/>
        <v>387.2</v>
      </c>
      <c r="M20" s="28">
        <f t="shared" ref="M20:M28" si="1">J20*K20+L20</f>
        <v>2807.2</v>
      </c>
    </row>
    <row r="21" spans="1:18" x14ac:dyDescent="0.2">
      <c r="A21" s="75" t="s">
        <v>1030</v>
      </c>
      <c r="B21" s="76" t="s">
        <v>1029</v>
      </c>
      <c r="C21" s="77">
        <v>43229</v>
      </c>
      <c r="D21" s="36">
        <v>255</v>
      </c>
      <c r="E21" s="24">
        <v>43210</v>
      </c>
      <c r="F21" s="74" t="s">
        <v>196</v>
      </c>
      <c r="G21" s="26" t="s">
        <v>95</v>
      </c>
      <c r="H21" s="47" t="s">
        <v>495</v>
      </c>
      <c r="I21" s="27" t="s">
        <v>77</v>
      </c>
      <c r="J21" s="62">
        <v>20</v>
      </c>
      <c r="K21" s="53">
        <v>106.9</v>
      </c>
      <c r="L21" s="29">
        <f t="shared" si="0"/>
        <v>342.08</v>
      </c>
      <c r="M21" s="28">
        <f>J21*K21+L21-0.08</f>
        <v>2480</v>
      </c>
    </row>
    <row r="22" spans="1:18" x14ac:dyDescent="0.2">
      <c r="A22" s="75" t="s">
        <v>1032</v>
      </c>
      <c r="B22" s="76" t="s">
        <v>1031</v>
      </c>
      <c r="C22" s="77">
        <v>43229</v>
      </c>
      <c r="D22" s="36">
        <v>2127</v>
      </c>
      <c r="E22" s="24">
        <v>43202</v>
      </c>
      <c r="F22" s="74" t="s">
        <v>196</v>
      </c>
      <c r="G22" s="26" t="s">
        <v>82</v>
      </c>
      <c r="H22" s="47" t="s">
        <v>583</v>
      </c>
      <c r="I22" s="27" t="s">
        <v>77</v>
      </c>
      <c r="J22" s="62">
        <v>1000</v>
      </c>
      <c r="K22" s="53">
        <v>6.5</v>
      </c>
      <c r="L22" s="29">
        <f t="shared" si="0"/>
        <v>1040</v>
      </c>
      <c r="M22" s="28">
        <f t="shared" si="1"/>
        <v>7540</v>
      </c>
    </row>
    <row r="23" spans="1:18" x14ac:dyDescent="0.2">
      <c r="A23" s="75" t="s">
        <v>1034</v>
      </c>
      <c r="B23" s="76" t="s">
        <v>1033</v>
      </c>
      <c r="C23" s="77">
        <v>43229</v>
      </c>
      <c r="D23" s="36">
        <v>2150</v>
      </c>
      <c r="E23" s="24">
        <v>43215</v>
      </c>
      <c r="F23" s="74" t="s">
        <v>196</v>
      </c>
      <c r="G23" s="26" t="s">
        <v>82</v>
      </c>
      <c r="H23" s="47" t="s">
        <v>92</v>
      </c>
      <c r="I23" s="27" t="s">
        <v>584</v>
      </c>
      <c r="J23" s="62">
        <v>1</v>
      </c>
      <c r="K23" s="53">
        <v>2586.1999999999998</v>
      </c>
      <c r="L23" s="29">
        <f t="shared" si="0"/>
        <v>413.79199999999997</v>
      </c>
      <c r="M23" s="28">
        <f t="shared" si="1"/>
        <v>2999.9919999999997</v>
      </c>
    </row>
    <row r="24" spans="1:18" ht="18" customHeight="1" x14ac:dyDescent="0.2">
      <c r="A24" s="75" t="s">
        <v>1022</v>
      </c>
      <c r="B24" s="76" t="s">
        <v>1019</v>
      </c>
      <c r="C24" s="77">
        <v>43224</v>
      </c>
      <c r="D24" s="36"/>
      <c r="E24" s="24"/>
      <c r="F24" s="74" t="s">
        <v>179</v>
      </c>
      <c r="G24" s="26" t="s">
        <v>30</v>
      </c>
      <c r="H24" s="47" t="s">
        <v>594</v>
      </c>
      <c r="I24" s="27"/>
      <c r="J24" s="62"/>
      <c r="K24" s="53"/>
      <c r="L24" s="29">
        <f t="shared" si="0"/>
        <v>0</v>
      </c>
      <c r="M24" s="28">
        <v>11950</v>
      </c>
    </row>
    <row r="25" spans="1:18" x14ac:dyDescent="0.2">
      <c r="A25" s="75" t="s">
        <v>1023</v>
      </c>
      <c r="B25" s="76" t="s">
        <v>1020</v>
      </c>
      <c r="C25" s="77">
        <v>43231</v>
      </c>
      <c r="D25" s="36"/>
      <c r="E25" s="24"/>
      <c r="F25" s="74" t="s">
        <v>179</v>
      </c>
      <c r="G25" s="26" t="s">
        <v>30</v>
      </c>
      <c r="H25" s="48" t="s">
        <v>599</v>
      </c>
      <c r="I25" s="27"/>
      <c r="J25" s="62"/>
      <c r="K25" s="53"/>
      <c r="L25" s="29">
        <f t="shared" si="0"/>
        <v>0</v>
      </c>
      <c r="M25" s="28">
        <v>11950</v>
      </c>
    </row>
    <row r="26" spans="1:18" x14ac:dyDescent="0.2">
      <c r="A26" s="75" t="s">
        <v>1028</v>
      </c>
      <c r="B26" s="76" t="s">
        <v>1027</v>
      </c>
      <c r="C26" s="77">
        <v>43235</v>
      </c>
      <c r="D26" s="36">
        <v>743</v>
      </c>
      <c r="E26" s="24">
        <v>43222</v>
      </c>
      <c r="F26" s="74" t="s">
        <v>258</v>
      </c>
      <c r="G26" s="26" t="s">
        <v>484</v>
      </c>
      <c r="H26" s="48" t="s">
        <v>576</v>
      </c>
      <c r="I26" s="27" t="s">
        <v>458</v>
      </c>
      <c r="J26" s="62">
        <v>4</v>
      </c>
      <c r="K26" s="53">
        <v>1210</v>
      </c>
      <c r="L26" s="29">
        <f t="shared" si="0"/>
        <v>774.4</v>
      </c>
      <c r="M26" s="28">
        <f t="shared" si="1"/>
        <v>5614.4</v>
      </c>
    </row>
    <row r="27" spans="1:18" x14ac:dyDescent="0.2">
      <c r="A27" s="75" t="s">
        <v>1024</v>
      </c>
      <c r="B27" s="76" t="s">
        <v>1021</v>
      </c>
      <c r="C27" s="77">
        <v>43238</v>
      </c>
      <c r="D27" s="36"/>
      <c r="E27" s="24"/>
      <c r="F27" s="74" t="s">
        <v>179</v>
      </c>
      <c r="G27" s="26" t="s">
        <v>30</v>
      </c>
      <c r="H27" s="48" t="s">
        <v>905</v>
      </c>
      <c r="I27" s="27"/>
      <c r="J27" s="62"/>
      <c r="K27" s="53"/>
      <c r="L27" s="29">
        <f t="shared" si="0"/>
        <v>0</v>
      </c>
      <c r="M27" s="28">
        <v>13150</v>
      </c>
    </row>
    <row r="28" spans="1:18" x14ac:dyDescent="0.2">
      <c r="A28" s="75" t="s">
        <v>1576</v>
      </c>
      <c r="B28" s="76" t="s">
        <v>1575</v>
      </c>
      <c r="C28" s="77">
        <v>43266</v>
      </c>
      <c r="D28" s="36">
        <v>900</v>
      </c>
      <c r="E28" s="24">
        <v>43252</v>
      </c>
      <c r="F28" s="74" t="s">
        <v>258</v>
      </c>
      <c r="G28" s="26" t="s">
        <v>496</v>
      </c>
      <c r="H28" s="48" t="s">
        <v>97</v>
      </c>
      <c r="I28" s="27" t="s">
        <v>458</v>
      </c>
      <c r="J28" s="62">
        <v>2</v>
      </c>
      <c r="K28" s="53">
        <v>1540</v>
      </c>
      <c r="L28" s="29">
        <f t="shared" si="0"/>
        <v>492.8</v>
      </c>
      <c r="M28" s="28">
        <f t="shared" si="1"/>
        <v>3572.8</v>
      </c>
    </row>
    <row r="29" spans="1:18" ht="15" x14ac:dyDescent="0.25">
      <c r="A29" s="23"/>
      <c r="B29" s="23"/>
      <c r="C29" s="23"/>
      <c r="D29" s="25"/>
      <c r="E29" s="24"/>
      <c r="F29" s="24"/>
      <c r="G29" s="26"/>
      <c r="H29" s="32"/>
      <c r="I29" s="27"/>
      <c r="J29" s="62"/>
      <c r="K29" s="28"/>
      <c r="L29" s="29"/>
      <c r="M29" s="28">
        <f>SUM(M14:M28)</f>
        <v>127944.38999999998</v>
      </c>
      <c r="N29" s="1"/>
      <c r="O29" s="116"/>
      <c r="P29" s="116"/>
      <c r="Q29" s="116"/>
      <c r="R29" s="117"/>
    </row>
    <row r="30" spans="1:18" ht="16.5" x14ac:dyDescent="0.3">
      <c r="A30" s="38" t="s">
        <v>28</v>
      </c>
      <c r="B30" s="58" t="s">
        <v>493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0"/>
      <c r="P30" s="116"/>
      <c r="Q30" s="157"/>
      <c r="R30" s="117"/>
    </row>
    <row r="31" spans="1:18" ht="16.5" x14ac:dyDescent="0.3">
      <c r="A31" s="38"/>
      <c r="B31" s="5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0"/>
      <c r="P31" s="116"/>
      <c r="Q31" s="157"/>
      <c r="R31" s="117"/>
    </row>
    <row r="32" spans="1:18" ht="16.5" x14ac:dyDescent="0.3">
      <c r="A32" s="38"/>
      <c r="B32" s="5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0"/>
      <c r="P32" s="116"/>
      <c r="Q32" s="157"/>
      <c r="R32" s="117"/>
    </row>
    <row r="33" spans="1:18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16"/>
      <c r="P33" s="116"/>
      <c r="Q33" s="116"/>
      <c r="R33" s="117"/>
    </row>
    <row r="34" spans="1:18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16"/>
      <c r="P34" s="116"/>
      <c r="Q34" s="116"/>
      <c r="R34" s="117"/>
    </row>
    <row r="35" spans="1:18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6"/>
      <c r="P35" s="116"/>
      <c r="Q35" s="116"/>
      <c r="R35" s="117"/>
    </row>
    <row r="36" spans="1:18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"/>
      <c r="O37" s="1"/>
      <c r="P37" s="1"/>
      <c r="Q37" s="1"/>
    </row>
    <row r="38" spans="1:18" ht="15" x14ac:dyDescent="0.25">
      <c r="A38" s="183" t="s">
        <v>23</v>
      </c>
      <c r="B38" s="183"/>
      <c r="C38" s="183"/>
      <c r="D38" s="33"/>
      <c r="E38" s="183" t="s">
        <v>24</v>
      </c>
      <c r="F38" s="183"/>
      <c r="G38" s="33"/>
      <c r="H38" s="156" t="s">
        <v>2581</v>
      </c>
      <c r="I38" s="33"/>
      <c r="J38" s="34"/>
      <c r="K38" s="156" t="s">
        <v>2643</v>
      </c>
      <c r="L38" s="34"/>
      <c r="M38" s="33"/>
    </row>
    <row r="39" spans="1:18" ht="13.9" customHeight="1" x14ac:dyDescent="0.25">
      <c r="A39" s="184" t="s">
        <v>2580</v>
      </c>
      <c r="B39" s="184"/>
      <c r="C39" s="184"/>
      <c r="D39" s="33"/>
      <c r="E39" s="185" t="s">
        <v>25</v>
      </c>
      <c r="F39" s="185"/>
      <c r="G39" s="33"/>
      <c r="H39" s="35" t="s">
        <v>26</v>
      </c>
      <c r="I39" s="33"/>
      <c r="J39" s="186" t="s">
        <v>2644</v>
      </c>
      <c r="K39" s="186"/>
      <c r="L39" s="186"/>
      <c r="M39" s="33"/>
    </row>
    <row r="40" spans="1:18" ht="15" x14ac:dyDescent="0.25">
      <c r="A40" s="55"/>
      <c r="B40" s="55"/>
      <c r="C40" s="55"/>
      <c r="D40" s="1"/>
      <c r="E40" s="1"/>
      <c r="F40" s="1"/>
      <c r="G40" s="1"/>
      <c r="H40" s="1"/>
      <c r="I40" s="1"/>
      <c r="J40" s="187"/>
      <c r="K40" s="187"/>
      <c r="L40" s="187"/>
      <c r="M40" s="1"/>
    </row>
    <row r="41" spans="1:18" ht="15" x14ac:dyDescent="0.25">
      <c r="A41" s="179" t="s">
        <v>27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</sheetData>
  <mergeCells count="15">
    <mergeCell ref="A41:M41"/>
    <mergeCell ref="A11:B11"/>
    <mergeCell ref="C11:G11"/>
    <mergeCell ref="I11:M11"/>
    <mergeCell ref="A38:C38"/>
    <mergeCell ref="E38:F38"/>
    <mergeCell ref="A39:C39"/>
    <mergeCell ref="E39:F39"/>
    <mergeCell ref="J39:L40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9"/>
  <sheetViews>
    <sheetView zoomScaleNormal="100" workbookViewId="0">
      <selection activeCell="G34" sqref="G34"/>
    </sheetView>
  </sheetViews>
  <sheetFormatPr baseColWidth="10" defaultRowHeight="14.25" x14ac:dyDescent="0.2"/>
  <cols>
    <col min="1" max="1" width="13" bestFit="1" customWidth="1"/>
    <col min="2" max="2" width="12.25" customWidth="1"/>
    <col min="7" max="7" width="19.375" bestFit="1" customWidth="1"/>
    <col min="8" max="8" width="30.87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7.5" customHeight="1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5.2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35</v>
      </c>
      <c r="D11" s="181"/>
      <c r="E11" s="181"/>
      <c r="F11" s="181"/>
      <c r="G11" s="181"/>
      <c r="H11" s="9" t="s">
        <v>9</v>
      </c>
      <c r="I11" s="182" t="s">
        <v>718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203</v>
      </c>
      <c r="B14" s="76" t="s">
        <v>200</v>
      </c>
      <c r="C14" s="77">
        <v>43147</v>
      </c>
      <c r="D14" s="49"/>
      <c r="E14" s="50"/>
      <c r="F14" s="74" t="s">
        <v>179</v>
      </c>
      <c r="G14" s="26" t="s">
        <v>37</v>
      </c>
      <c r="H14" s="51" t="s">
        <v>32</v>
      </c>
      <c r="I14" s="40"/>
      <c r="J14" s="61"/>
      <c r="K14" s="52"/>
      <c r="L14" s="29">
        <f t="shared" ref="L14:L27" si="0">J14*K14*0.16</f>
        <v>0</v>
      </c>
      <c r="M14" s="28">
        <v>13050</v>
      </c>
    </row>
    <row r="15" spans="1:13" x14ac:dyDescent="0.2">
      <c r="A15" s="75" t="s">
        <v>204</v>
      </c>
      <c r="B15" s="76" t="s">
        <v>201</v>
      </c>
      <c r="C15" s="77">
        <v>43154</v>
      </c>
      <c r="D15" s="49"/>
      <c r="E15" s="50"/>
      <c r="F15" s="74" t="s">
        <v>179</v>
      </c>
      <c r="G15" s="26" t="s">
        <v>37</v>
      </c>
      <c r="H15" s="51" t="s">
        <v>48</v>
      </c>
      <c r="I15" s="40"/>
      <c r="J15" s="61"/>
      <c r="K15" s="52"/>
      <c r="L15" s="29">
        <f t="shared" si="0"/>
        <v>0</v>
      </c>
      <c r="M15" s="28">
        <v>13400</v>
      </c>
    </row>
    <row r="16" spans="1:13" ht="25.5" x14ac:dyDescent="0.2">
      <c r="A16" s="75" t="s">
        <v>205</v>
      </c>
      <c r="B16" s="76" t="s">
        <v>202</v>
      </c>
      <c r="C16" s="77">
        <v>43161</v>
      </c>
      <c r="D16" s="49"/>
      <c r="E16" s="50"/>
      <c r="F16" s="74" t="s">
        <v>179</v>
      </c>
      <c r="G16" s="26" t="s">
        <v>37</v>
      </c>
      <c r="H16" s="51" t="s">
        <v>79</v>
      </c>
      <c r="I16" s="40"/>
      <c r="J16" s="61"/>
      <c r="K16" s="52"/>
      <c r="L16" s="29">
        <f t="shared" si="0"/>
        <v>0</v>
      </c>
      <c r="M16" s="28">
        <v>11150</v>
      </c>
    </row>
    <row r="17" spans="1:17" x14ac:dyDescent="0.2">
      <c r="A17" s="75" t="s">
        <v>215</v>
      </c>
      <c r="B17" s="76" t="s">
        <v>214</v>
      </c>
      <c r="C17" s="77">
        <v>43172</v>
      </c>
      <c r="D17" s="49">
        <v>222</v>
      </c>
      <c r="E17" s="50">
        <v>43164</v>
      </c>
      <c r="F17" s="74" t="s">
        <v>196</v>
      </c>
      <c r="G17" s="26" t="s">
        <v>95</v>
      </c>
      <c r="H17" s="51" t="s">
        <v>98</v>
      </c>
      <c r="I17" s="40" t="s">
        <v>77</v>
      </c>
      <c r="J17" s="61">
        <v>150</v>
      </c>
      <c r="K17" s="52">
        <v>106.9</v>
      </c>
      <c r="L17" s="29">
        <f t="shared" si="0"/>
        <v>2565.6</v>
      </c>
      <c r="M17" s="28">
        <f>J17*K17+L17-0.6</f>
        <v>18600</v>
      </c>
    </row>
    <row r="18" spans="1:17" x14ac:dyDescent="0.2">
      <c r="A18" s="75" t="s">
        <v>215</v>
      </c>
      <c r="B18" s="76" t="s">
        <v>214</v>
      </c>
      <c r="C18" s="77">
        <v>43172</v>
      </c>
      <c r="D18" s="49">
        <v>222</v>
      </c>
      <c r="E18" s="50">
        <v>43164</v>
      </c>
      <c r="F18" s="74" t="s">
        <v>196</v>
      </c>
      <c r="G18" s="26" t="s">
        <v>95</v>
      </c>
      <c r="H18" s="47" t="s">
        <v>99</v>
      </c>
      <c r="I18" s="27" t="s">
        <v>77</v>
      </c>
      <c r="J18" s="62">
        <v>2</v>
      </c>
      <c r="K18" s="53">
        <v>1206.9000000000001</v>
      </c>
      <c r="L18" s="29">
        <f t="shared" si="0"/>
        <v>386.20800000000003</v>
      </c>
      <c r="M18" s="28">
        <f>J18*K18+L18-0.01</f>
        <v>2799.998</v>
      </c>
    </row>
    <row r="19" spans="1:17" x14ac:dyDescent="0.2">
      <c r="A19" s="75" t="s">
        <v>213</v>
      </c>
      <c r="B19" s="76" t="s">
        <v>212</v>
      </c>
      <c r="C19" s="77">
        <v>43172</v>
      </c>
      <c r="D19" s="36">
        <v>223</v>
      </c>
      <c r="E19" s="24">
        <v>43164</v>
      </c>
      <c r="F19" s="74" t="s">
        <v>196</v>
      </c>
      <c r="G19" s="26" t="s">
        <v>95</v>
      </c>
      <c r="H19" s="47" t="s">
        <v>90</v>
      </c>
      <c r="I19" s="27" t="s">
        <v>96</v>
      </c>
      <c r="J19" s="62">
        <v>2</v>
      </c>
      <c r="K19" s="53">
        <v>3103.45</v>
      </c>
      <c r="L19" s="29">
        <f t="shared" si="0"/>
        <v>993.10399999999993</v>
      </c>
      <c r="M19" s="28">
        <f t="shared" ref="M19:M27" si="1">J19*K19+L19</f>
        <v>7200.0039999999999</v>
      </c>
    </row>
    <row r="20" spans="1:17" x14ac:dyDescent="0.2">
      <c r="A20" s="75" t="s">
        <v>207</v>
      </c>
      <c r="B20" s="76" t="s">
        <v>206</v>
      </c>
      <c r="C20" s="77">
        <v>43168</v>
      </c>
      <c r="D20" s="36"/>
      <c r="E20" s="24"/>
      <c r="F20" s="74" t="s">
        <v>179</v>
      </c>
      <c r="G20" s="26" t="s">
        <v>37</v>
      </c>
      <c r="H20" s="47" t="s">
        <v>111</v>
      </c>
      <c r="I20" s="27"/>
      <c r="J20" s="62"/>
      <c r="K20" s="53"/>
      <c r="L20" s="29">
        <f t="shared" si="0"/>
        <v>0</v>
      </c>
      <c r="M20" s="28">
        <v>11350</v>
      </c>
    </row>
    <row r="21" spans="1:17" ht="38.25" x14ac:dyDescent="0.2">
      <c r="A21" s="75" t="s">
        <v>219</v>
      </c>
      <c r="B21" s="76" t="s">
        <v>218</v>
      </c>
      <c r="C21" s="77">
        <v>43175</v>
      </c>
      <c r="D21" s="36">
        <v>237</v>
      </c>
      <c r="E21" s="24">
        <v>43166</v>
      </c>
      <c r="F21" s="74" t="s">
        <v>199</v>
      </c>
      <c r="G21" s="26" t="s">
        <v>113</v>
      </c>
      <c r="H21" s="47" t="s">
        <v>114</v>
      </c>
      <c r="I21" s="27" t="s">
        <v>115</v>
      </c>
      <c r="J21" s="62">
        <v>6</v>
      </c>
      <c r="K21" s="53">
        <v>3080</v>
      </c>
      <c r="L21" s="29">
        <f t="shared" si="0"/>
        <v>2956.8</v>
      </c>
      <c r="M21" s="28">
        <f t="shared" si="1"/>
        <v>21436.799999999999</v>
      </c>
    </row>
    <row r="22" spans="1:17" x14ac:dyDescent="0.2">
      <c r="A22" s="75" t="s">
        <v>217</v>
      </c>
      <c r="B22" s="76" t="s">
        <v>216</v>
      </c>
      <c r="C22" s="77">
        <v>43181</v>
      </c>
      <c r="D22" s="36">
        <v>2044</v>
      </c>
      <c r="E22" s="24">
        <v>43173</v>
      </c>
      <c r="F22" s="74" t="s">
        <v>196</v>
      </c>
      <c r="G22" s="26" t="s">
        <v>82</v>
      </c>
      <c r="H22" s="47" t="s">
        <v>159</v>
      </c>
      <c r="I22" s="27" t="s">
        <v>77</v>
      </c>
      <c r="J22" s="62">
        <v>700</v>
      </c>
      <c r="K22" s="53">
        <v>5</v>
      </c>
      <c r="L22" s="29">
        <f t="shared" si="0"/>
        <v>560</v>
      </c>
      <c r="M22" s="28">
        <f t="shared" si="1"/>
        <v>4060</v>
      </c>
    </row>
    <row r="23" spans="1:17" x14ac:dyDescent="0.2">
      <c r="A23" s="75" t="s">
        <v>208</v>
      </c>
      <c r="B23" s="76" t="s">
        <v>210</v>
      </c>
      <c r="C23" s="77">
        <v>43175</v>
      </c>
      <c r="D23" s="36"/>
      <c r="E23" s="24"/>
      <c r="F23" s="74" t="s">
        <v>179</v>
      </c>
      <c r="G23" s="26" t="s">
        <v>37</v>
      </c>
      <c r="H23" s="47" t="s">
        <v>167</v>
      </c>
      <c r="I23" s="27"/>
      <c r="J23" s="62"/>
      <c r="K23" s="53"/>
      <c r="L23" s="29">
        <f t="shared" si="0"/>
        <v>0</v>
      </c>
      <c r="M23" s="28">
        <v>11650</v>
      </c>
    </row>
    <row r="24" spans="1:17" x14ac:dyDescent="0.2">
      <c r="A24" s="75" t="s">
        <v>209</v>
      </c>
      <c r="B24" s="76" t="s">
        <v>211</v>
      </c>
      <c r="C24" s="77">
        <v>43182</v>
      </c>
      <c r="D24" s="36"/>
      <c r="E24" s="24"/>
      <c r="F24" s="74" t="s">
        <v>179</v>
      </c>
      <c r="G24" s="26" t="s">
        <v>37</v>
      </c>
      <c r="H24" s="47" t="s">
        <v>168</v>
      </c>
      <c r="I24" s="27"/>
      <c r="J24" s="62"/>
      <c r="K24" s="53"/>
      <c r="L24" s="29">
        <f t="shared" si="0"/>
        <v>0</v>
      </c>
      <c r="M24" s="28">
        <v>11000</v>
      </c>
    </row>
    <row r="25" spans="1:17" x14ac:dyDescent="0.2">
      <c r="A25" s="75" t="s">
        <v>730</v>
      </c>
      <c r="B25" s="76" t="s">
        <v>729</v>
      </c>
      <c r="C25" s="77">
        <v>43200</v>
      </c>
      <c r="D25" s="36" t="s">
        <v>463</v>
      </c>
      <c r="E25" s="24">
        <v>43185</v>
      </c>
      <c r="F25" s="74" t="s">
        <v>258</v>
      </c>
      <c r="G25" s="26" t="s">
        <v>455</v>
      </c>
      <c r="H25" s="48" t="s">
        <v>456</v>
      </c>
      <c r="I25" s="27" t="s">
        <v>458</v>
      </c>
      <c r="J25" s="62">
        <v>5</v>
      </c>
      <c r="K25" s="53">
        <v>1540</v>
      </c>
      <c r="L25" s="29">
        <f t="shared" si="0"/>
        <v>1232</v>
      </c>
      <c r="M25" s="28">
        <f t="shared" si="1"/>
        <v>8932</v>
      </c>
    </row>
    <row r="26" spans="1:17" x14ac:dyDescent="0.2">
      <c r="A26" s="75" t="s">
        <v>730</v>
      </c>
      <c r="B26" s="76" t="s">
        <v>729</v>
      </c>
      <c r="C26" s="77">
        <v>43200</v>
      </c>
      <c r="D26" s="36" t="s">
        <v>463</v>
      </c>
      <c r="E26" s="24">
        <v>43185</v>
      </c>
      <c r="F26" s="74" t="s">
        <v>258</v>
      </c>
      <c r="G26" s="26" t="s">
        <v>455</v>
      </c>
      <c r="H26" s="48" t="s">
        <v>462</v>
      </c>
      <c r="I26" s="27" t="s">
        <v>458</v>
      </c>
      <c r="J26" s="62">
        <v>6</v>
      </c>
      <c r="K26" s="53">
        <v>1210</v>
      </c>
      <c r="L26" s="29">
        <f t="shared" si="0"/>
        <v>1161.6000000000001</v>
      </c>
      <c r="M26" s="28">
        <f t="shared" si="1"/>
        <v>8421.6</v>
      </c>
    </row>
    <row r="27" spans="1:17" x14ac:dyDescent="0.2">
      <c r="A27" s="75" t="s">
        <v>730</v>
      </c>
      <c r="B27" s="76" t="s">
        <v>729</v>
      </c>
      <c r="C27" s="77">
        <v>43200</v>
      </c>
      <c r="D27" s="36" t="s">
        <v>463</v>
      </c>
      <c r="E27" s="24">
        <v>43185</v>
      </c>
      <c r="F27" s="74" t="s">
        <v>258</v>
      </c>
      <c r="G27" s="26" t="s">
        <v>455</v>
      </c>
      <c r="H27" s="48" t="s">
        <v>460</v>
      </c>
      <c r="I27" s="27" t="s">
        <v>458</v>
      </c>
      <c r="J27" s="62">
        <v>11</v>
      </c>
      <c r="K27" s="53">
        <v>495</v>
      </c>
      <c r="L27" s="29">
        <f t="shared" si="0"/>
        <v>871.2</v>
      </c>
      <c r="M27" s="28">
        <f t="shared" si="1"/>
        <v>6316.2</v>
      </c>
    </row>
    <row r="28" spans="1:17" ht="15" x14ac:dyDescent="0.25">
      <c r="A28" s="23"/>
      <c r="B28" s="23"/>
      <c r="C28" s="23"/>
      <c r="D28" s="25"/>
      <c r="E28" s="24"/>
      <c r="F28" s="24"/>
      <c r="G28" s="26"/>
      <c r="H28" s="32"/>
      <c r="I28" s="27"/>
      <c r="J28" s="62"/>
      <c r="K28" s="28"/>
      <c r="L28" s="29"/>
      <c r="M28" s="28">
        <f>SUM(M14:M27)</f>
        <v>149366.60200000001</v>
      </c>
      <c r="N28" s="1"/>
      <c r="O28" s="116"/>
      <c r="P28" s="116"/>
      <c r="Q28" s="116"/>
    </row>
    <row r="29" spans="1:17" ht="9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58"/>
      <c r="P29" s="116"/>
      <c r="Q29" s="159"/>
    </row>
    <row r="30" spans="1:17" ht="16.5" x14ac:dyDescent="0.3">
      <c r="A30" s="38" t="s">
        <v>28</v>
      </c>
      <c r="B30" s="58" t="s">
        <v>36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0"/>
      <c r="P30" s="116"/>
      <c r="Q30" s="157"/>
    </row>
    <row r="31" spans="1:17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16"/>
      <c r="P31" s="116"/>
      <c r="Q31" s="116"/>
    </row>
    <row r="32" spans="1:17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1"/>
      <c r="O35" s="1"/>
      <c r="P35" s="1"/>
      <c r="Q35" s="1"/>
    </row>
    <row r="36" spans="1:17" ht="15" x14ac:dyDescent="0.25">
      <c r="A36" s="183" t="s">
        <v>23</v>
      </c>
      <c r="B36" s="183"/>
      <c r="C36" s="183"/>
      <c r="D36" s="33"/>
      <c r="E36" s="183" t="s">
        <v>24</v>
      </c>
      <c r="F36" s="183"/>
      <c r="G36" s="33"/>
      <c r="H36" s="156" t="s">
        <v>2581</v>
      </c>
      <c r="I36" s="33"/>
      <c r="J36" s="34"/>
      <c r="K36" s="156" t="s">
        <v>2643</v>
      </c>
      <c r="L36" s="34"/>
      <c r="M36" s="33"/>
    </row>
    <row r="37" spans="1:17" ht="13.9" customHeight="1" x14ac:dyDescent="0.25">
      <c r="A37" s="184" t="s">
        <v>2580</v>
      </c>
      <c r="B37" s="184"/>
      <c r="C37" s="184"/>
      <c r="D37" s="33"/>
      <c r="E37" s="185" t="s">
        <v>25</v>
      </c>
      <c r="F37" s="185"/>
      <c r="G37" s="33"/>
      <c r="H37" s="35" t="s">
        <v>26</v>
      </c>
      <c r="I37" s="33"/>
      <c r="J37" s="186" t="s">
        <v>2644</v>
      </c>
      <c r="K37" s="186"/>
      <c r="L37" s="186"/>
      <c r="M37" s="33"/>
    </row>
    <row r="38" spans="1:17" ht="15" x14ac:dyDescent="0.25">
      <c r="A38" s="55"/>
      <c r="B38" s="55"/>
      <c r="C38" s="55"/>
      <c r="D38" s="1"/>
      <c r="E38" s="1"/>
      <c r="F38" s="1"/>
      <c r="G38" s="1"/>
      <c r="H38" s="1"/>
      <c r="I38" s="1"/>
      <c r="J38" s="187"/>
      <c r="K38" s="187"/>
      <c r="L38" s="187"/>
      <c r="M38" s="1"/>
    </row>
    <row r="39" spans="1:17" ht="15" x14ac:dyDescent="0.25">
      <c r="A39" s="179" t="s">
        <v>27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</row>
  </sheetData>
  <mergeCells count="15">
    <mergeCell ref="A39:M39"/>
    <mergeCell ref="A11:B11"/>
    <mergeCell ref="C11:G11"/>
    <mergeCell ref="I11:M11"/>
    <mergeCell ref="A36:C36"/>
    <mergeCell ref="E36:F36"/>
    <mergeCell ref="A37:C37"/>
    <mergeCell ref="E37:F37"/>
    <mergeCell ref="J37:L38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0"/>
  <sheetViews>
    <sheetView zoomScaleNormal="100" workbookViewId="0">
      <selection activeCell="E35" sqref="E35"/>
    </sheetView>
  </sheetViews>
  <sheetFormatPr baseColWidth="10" defaultRowHeight="14.25" x14ac:dyDescent="0.2"/>
  <cols>
    <col min="1" max="1" width="13" bestFit="1" customWidth="1"/>
    <col min="2" max="2" width="12.375" customWidth="1"/>
    <col min="7" max="7" width="19.375" bestFit="1" customWidth="1"/>
    <col min="8" max="8" width="36.6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7.5" customHeight="1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5.2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38</v>
      </c>
      <c r="D11" s="181"/>
      <c r="E11" s="181"/>
      <c r="F11" s="181"/>
      <c r="G11" s="181"/>
      <c r="H11" s="9" t="s">
        <v>9</v>
      </c>
      <c r="I11" s="182" t="s">
        <v>735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405</v>
      </c>
      <c r="B14" s="76" t="s">
        <v>402</v>
      </c>
      <c r="C14" s="77">
        <v>43147</v>
      </c>
      <c r="D14" s="49"/>
      <c r="E14" s="50"/>
      <c r="F14" s="74" t="s">
        <v>179</v>
      </c>
      <c r="G14" s="26" t="s">
        <v>30</v>
      </c>
      <c r="H14" s="51" t="s">
        <v>32</v>
      </c>
      <c r="I14" s="40"/>
      <c r="J14" s="61"/>
      <c r="K14" s="52"/>
      <c r="L14" s="29">
        <f t="shared" ref="L14:L27" si="0">J14*K14*0.16</f>
        <v>0</v>
      </c>
      <c r="M14" s="28">
        <v>13450</v>
      </c>
    </row>
    <row r="15" spans="1:13" x14ac:dyDescent="0.2">
      <c r="A15" s="75" t="s">
        <v>406</v>
      </c>
      <c r="B15" s="76" t="s">
        <v>403</v>
      </c>
      <c r="C15" s="77">
        <v>43154</v>
      </c>
      <c r="D15" s="49"/>
      <c r="E15" s="50"/>
      <c r="F15" s="74" t="s">
        <v>179</v>
      </c>
      <c r="G15" s="26" t="s">
        <v>30</v>
      </c>
      <c r="H15" s="51" t="s">
        <v>48</v>
      </c>
      <c r="I15" s="40"/>
      <c r="J15" s="61"/>
      <c r="K15" s="52"/>
      <c r="L15" s="29">
        <f t="shared" si="0"/>
        <v>0</v>
      </c>
      <c r="M15" s="28">
        <v>14650</v>
      </c>
    </row>
    <row r="16" spans="1:13" ht="25.5" x14ac:dyDescent="0.2">
      <c r="A16" s="75" t="s">
        <v>407</v>
      </c>
      <c r="B16" s="76" t="s">
        <v>404</v>
      </c>
      <c r="C16" s="77">
        <v>43161</v>
      </c>
      <c r="D16" s="49"/>
      <c r="E16" s="50"/>
      <c r="F16" s="74" t="s">
        <v>179</v>
      </c>
      <c r="G16" s="26" t="s">
        <v>30</v>
      </c>
      <c r="H16" s="51" t="s">
        <v>79</v>
      </c>
      <c r="I16" s="40"/>
      <c r="J16" s="61"/>
      <c r="K16" s="52"/>
      <c r="L16" s="29">
        <f t="shared" si="0"/>
        <v>0</v>
      </c>
      <c r="M16" s="28">
        <v>8100</v>
      </c>
    </row>
    <row r="17" spans="1:17" x14ac:dyDescent="0.2">
      <c r="A17" s="75" t="s">
        <v>413</v>
      </c>
      <c r="B17" s="76" t="s">
        <v>412</v>
      </c>
      <c r="C17" s="77">
        <v>43172</v>
      </c>
      <c r="D17" s="49">
        <v>2003</v>
      </c>
      <c r="E17" s="50">
        <v>43159</v>
      </c>
      <c r="F17" s="74" t="s">
        <v>196</v>
      </c>
      <c r="G17" s="26" t="s">
        <v>82</v>
      </c>
      <c r="H17" s="51" t="s">
        <v>90</v>
      </c>
      <c r="I17" s="40" t="s">
        <v>91</v>
      </c>
      <c r="J17" s="61">
        <v>40</v>
      </c>
      <c r="K17" s="52">
        <v>161.63999999999999</v>
      </c>
      <c r="L17" s="29">
        <f t="shared" si="0"/>
        <v>1034.4959999999999</v>
      </c>
      <c r="M17" s="28">
        <f t="shared" ref="M17:M27" si="1">J17*K17+L17</f>
        <v>7500.0959999999995</v>
      </c>
    </row>
    <row r="18" spans="1:17" x14ac:dyDescent="0.2">
      <c r="A18" s="75" t="s">
        <v>415</v>
      </c>
      <c r="B18" s="76" t="s">
        <v>414</v>
      </c>
      <c r="C18" s="77">
        <v>43172</v>
      </c>
      <c r="D18" s="36">
        <v>2004</v>
      </c>
      <c r="E18" s="24">
        <v>43159</v>
      </c>
      <c r="F18" s="74" t="s">
        <v>285</v>
      </c>
      <c r="G18" s="26" t="s">
        <v>82</v>
      </c>
      <c r="H18" s="47" t="s">
        <v>93</v>
      </c>
      <c r="I18" s="27" t="s">
        <v>77</v>
      </c>
      <c r="J18" s="62">
        <v>25</v>
      </c>
      <c r="K18" s="53">
        <v>10</v>
      </c>
      <c r="L18" s="29">
        <f t="shared" si="0"/>
        <v>40</v>
      </c>
      <c r="M18" s="28">
        <f t="shared" si="1"/>
        <v>290</v>
      </c>
    </row>
    <row r="19" spans="1:17" x14ac:dyDescent="0.2">
      <c r="A19" s="75" t="s">
        <v>409</v>
      </c>
      <c r="B19" s="76" t="s">
        <v>408</v>
      </c>
      <c r="C19" s="77">
        <v>43165</v>
      </c>
      <c r="D19" s="36">
        <v>213</v>
      </c>
      <c r="E19" s="24">
        <v>43153</v>
      </c>
      <c r="F19" s="74" t="s">
        <v>196</v>
      </c>
      <c r="G19" s="26" t="s">
        <v>95</v>
      </c>
      <c r="H19" s="47" t="s">
        <v>392</v>
      </c>
      <c r="I19" s="27" t="s">
        <v>77</v>
      </c>
      <c r="J19" s="62">
        <v>3</v>
      </c>
      <c r="K19" s="53">
        <v>1163.79</v>
      </c>
      <c r="L19" s="29">
        <f t="shared" si="0"/>
        <v>558.61919999999998</v>
      </c>
      <c r="M19" s="28">
        <f>J19*K19+L19-1.79</f>
        <v>4048.1992</v>
      </c>
    </row>
    <row r="20" spans="1:17" x14ac:dyDescent="0.2">
      <c r="A20" s="75" t="s">
        <v>409</v>
      </c>
      <c r="B20" s="76" t="s">
        <v>408</v>
      </c>
      <c r="C20" s="77">
        <v>43165</v>
      </c>
      <c r="D20" s="36">
        <v>213</v>
      </c>
      <c r="E20" s="24">
        <v>43153</v>
      </c>
      <c r="F20" s="74" t="s">
        <v>196</v>
      </c>
      <c r="G20" s="26" t="s">
        <v>95</v>
      </c>
      <c r="H20" s="47" t="s">
        <v>393</v>
      </c>
      <c r="I20" s="27" t="s">
        <v>77</v>
      </c>
      <c r="J20" s="62">
        <v>220</v>
      </c>
      <c r="K20" s="53">
        <v>106.9</v>
      </c>
      <c r="L20" s="29">
        <f t="shared" si="0"/>
        <v>3762.88</v>
      </c>
      <c r="M20" s="28">
        <f t="shared" si="1"/>
        <v>27280.880000000001</v>
      </c>
    </row>
    <row r="21" spans="1:17" x14ac:dyDescent="0.2">
      <c r="A21" s="75" t="s">
        <v>409</v>
      </c>
      <c r="B21" s="76" t="s">
        <v>408</v>
      </c>
      <c r="C21" s="77">
        <v>43165</v>
      </c>
      <c r="D21" s="36">
        <v>213</v>
      </c>
      <c r="E21" s="24">
        <v>43153</v>
      </c>
      <c r="F21" s="74" t="s">
        <v>196</v>
      </c>
      <c r="G21" s="26" t="s">
        <v>95</v>
      </c>
      <c r="H21" s="47" t="s">
        <v>394</v>
      </c>
      <c r="I21" s="27" t="s">
        <v>77</v>
      </c>
      <c r="J21" s="62">
        <v>600</v>
      </c>
      <c r="K21" s="53">
        <v>4.2699999999999996</v>
      </c>
      <c r="L21" s="29">
        <f t="shared" si="0"/>
        <v>409.91999999999996</v>
      </c>
      <c r="M21" s="28">
        <f>J21*K21+L21-1</f>
        <v>2970.9199999999996</v>
      </c>
    </row>
    <row r="22" spans="1:17" x14ac:dyDescent="0.2">
      <c r="A22" s="75" t="s">
        <v>410</v>
      </c>
      <c r="B22" s="76" t="s">
        <v>411</v>
      </c>
      <c r="C22" s="77">
        <v>43165</v>
      </c>
      <c r="D22" s="36">
        <v>214</v>
      </c>
      <c r="E22" s="24">
        <v>43154</v>
      </c>
      <c r="F22" s="74" t="s">
        <v>196</v>
      </c>
      <c r="G22" s="26" t="s">
        <v>95</v>
      </c>
      <c r="H22" s="47" t="s">
        <v>90</v>
      </c>
      <c r="I22" s="27" t="s">
        <v>96</v>
      </c>
      <c r="J22" s="62">
        <v>1</v>
      </c>
      <c r="K22" s="53">
        <v>3103.45</v>
      </c>
      <c r="L22" s="29">
        <f t="shared" si="0"/>
        <v>496.55199999999996</v>
      </c>
      <c r="M22" s="28">
        <f t="shared" si="1"/>
        <v>3600.002</v>
      </c>
    </row>
    <row r="23" spans="1:17" x14ac:dyDescent="0.2">
      <c r="A23" s="75" t="s">
        <v>417</v>
      </c>
      <c r="B23" s="76" t="s">
        <v>416</v>
      </c>
      <c r="C23" s="77">
        <v>43165</v>
      </c>
      <c r="D23" s="36">
        <v>231</v>
      </c>
      <c r="E23" s="24">
        <v>43153</v>
      </c>
      <c r="F23" s="74" t="s">
        <v>199</v>
      </c>
      <c r="G23" s="26" t="s">
        <v>113</v>
      </c>
      <c r="H23" s="47" t="s">
        <v>395</v>
      </c>
      <c r="I23" s="27" t="s">
        <v>396</v>
      </c>
      <c r="J23" s="62">
        <v>1</v>
      </c>
      <c r="K23" s="53">
        <v>30800</v>
      </c>
      <c r="L23" s="29">
        <f t="shared" si="0"/>
        <v>4928</v>
      </c>
      <c r="M23" s="28">
        <f t="shared" si="1"/>
        <v>35728</v>
      </c>
    </row>
    <row r="24" spans="1:17" x14ac:dyDescent="0.2">
      <c r="A24" s="75" t="s">
        <v>732</v>
      </c>
      <c r="B24" s="76" t="s">
        <v>731</v>
      </c>
      <c r="C24" s="77">
        <v>43200</v>
      </c>
      <c r="D24" s="36" t="s">
        <v>461</v>
      </c>
      <c r="E24" s="24">
        <v>43185</v>
      </c>
      <c r="F24" s="74" t="s">
        <v>258</v>
      </c>
      <c r="G24" s="26" t="s">
        <v>455</v>
      </c>
      <c r="H24" s="47" t="s">
        <v>456</v>
      </c>
      <c r="I24" s="27" t="s">
        <v>458</v>
      </c>
      <c r="J24" s="62">
        <v>5</v>
      </c>
      <c r="K24" s="53">
        <v>1540</v>
      </c>
      <c r="L24" s="29">
        <f t="shared" si="0"/>
        <v>1232</v>
      </c>
      <c r="M24" s="28">
        <f t="shared" si="1"/>
        <v>8932</v>
      </c>
    </row>
    <row r="25" spans="1:17" x14ac:dyDescent="0.2">
      <c r="A25" s="75" t="s">
        <v>732</v>
      </c>
      <c r="B25" s="76" t="s">
        <v>731</v>
      </c>
      <c r="C25" s="77">
        <v>43200</v>
      </c>
      <c r="D25" s="36" t="s">
        <v>461</v>
      </c>
      <c r="E25" s="24">
        <v>43185</v>
      </c>
      <c r="F25" s="74" t="s">
        <v>258</v>
      </c>
      <c r="G25" s="26" t="s">
        <v>455</v>
      </c>
      <c r="H25" s="48" t="s">
        <v>462</v>
      </c>
      <c r="I25" s="27" t="s">
        <v>458</v>
      </c>
      <c r="J25" s="62">
        <v>8</v>
      </c>
      <c r="K25" s="53">
        <v>1210</v>
      </c>
      <c r="L25" s="29">
        <f t="shared" si="0"/>
        <v>1548.8</v>
      </c>
      <c r="M25" s="28">
        <f t="shared" si="1"/>
        <v>11228.8</v>
      </c>
    </row>
    <row r="26" spans="1:17" ht="25.5" x14ac:dyDescent="0.2">
      <c r="A26" s="75" t="s">
        <v>1037</v>
      </c>
      <c r="B26" s="76" t="s">
        <v>1036</v>
      </c>
      <c r="C26" s="77">
        <v>43229</v>
      </c>
      <c r="D26" s="36">
        <v>245</v>
      </c>
      <c r="E26" s="24">
        <v>43209</v>
      </c>
      <c r="F26" s="74" t="s">
        <v>199</v>
      </c>
      <c r="G26" s="26" t="s">
        <v>113</v>
      </c>
      <c r="H26" s="48" t="s">
        <v>581</v>
      </c>
      <c r="I26" s="27" t="s">
        <v>458</v>
      </c>
      <c r="J26" s="62">
        <v>7</v>
      </c>
      <c r="K26" s="53">
        <v>1206.9000000000001</v>
      </c>
      <c r="L26" s="29">
        <f t="shared" si="0"/>
        <v>1351.7280000000003</v>
      </c>
      <c r="M26" s="28">
        <f t="shared" si="1"/>
        <v>9800.0280000000021</v>
      </c>
    </row>
    <row r="27" spans="1:17" x14ac:dyDescent="0.2">
      <c r="A27" s="75" t="s">
        <v>1039</v>
      </c>
      <c r="B27" s="76" t="s">
        <v>1038</v>
      </c>
      <c r="C27" s="77">
        <v>43242</v>
      </c>
      <c r="D27" s="36">
        <v>2028</v>
      </c>
      <c r="E27" s="24">
        <v>43230</v>
      </c>
      <c r="F27" s="74" t="s">
        <v>196</v>
      </c>
      <c r="G27" s="26" t="s">
        <v>889</v>
      </c>
      <c r="H27" s="48" t="s">
        <v>90</v>
      </c>
      <c r="I27" s="27" t="s">
        <v>96</v>
      </c>
      <c r="J27" s="62">
        <v>2</v>
      </c>
      <c r="K27" s="53">
        <v>3103.45</v>
      </c>
      <c r="L27" s="29">
        <f t="shared" si="0"/>
        <v>993.10399999999993</v>
      </c>
      <c r="M27" s="28">
        <f t="shared" si="1"/>
        <v>7200.0039999999999</v>
      </c>
    </row>
    <row r="28" spans="1:17" ht="15" x14ac:dyDescent="0.25">
      <c r="A28" s="23"/>
      <c r="B28" s="23"/>
      <c r="C28" s="23"/>
      <c r="D28" s="25"/>
      <c r="E28" s="24"/>
      <c r="F28" s="24"/>
      <c r="G28" s="26"/>
      <c r="H28" s="32"/>
      <c r="I28" s="27"/>
      <c r="J28" s="62"/>
      <c r="K28" s="28"/>
      <c r="L28" s="29"/>
      <c r="M28" s="28">
        <f>SUM(M14:M27)</f>
        <v>154778.92919999996</v>
      </c>
      <c r="N28" s="116"/>
      <c r="O28" s="116"/>
      <c r="P28" s="116"/>
      <c r="Q28" s="116"/>
    </row>
    <row r="29" spans="1:17" ht="16.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16"/>
      <c r="O29" s="158"/>
      <c r="P29" s="116"/>
      <c r="Q29" s="159"/>
    </row>
    <row r="30" spans="1:17" ht="16.5" x14ac:dyDescent="0.3">
      <c r="A30" s="38" t="s">
        <v>28</v>
      </c>
      <c r="B30" s="58" t="s">
        <v>39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16"/>
      <c r="O30" s="160"/>
      <c r="P30" s="116"/>
      <c r="Q30" s="157"/>
    </row>
    <row r="31" spans="1:17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16"/>
      <c r="O31" s="116"/>
      <c r="P31" s="116"/>
      <c r="Q31" s="116"/>
    </row>
    <row r="32" spans="1:17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16"/>
      <c r="O32" s="116"/>
      <c r="P32" s="116"/>
      <c r="Q32" s="116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1"/>
      <c r="O36" s="1"/>
      <c r="P36" s="1"/>
      <c r="Q36" s="1"/>
    </row>
    <row r="37" spans="1:17" ht="15" x14ac:dyDescent="0.25">
      <c r="A37" s="183" t="s">
        <v>23</v>
      </c>
      <c r="B37" s="183"/>
      <c r="C37" s="183"/>
      <c r="D37" s="33"/>
      <c r="E37" s="183" t="s">
        <v>24</v>
      </c>
      <c r="F37" s="183"/>
      <c r="G37" s="33"/>
      <c r="H37" s="156" t="s">
        <v>2581</v>
      </c>
      <c r="I37" s="33"/>
      <c r="J37" s="34"/>
      <c r="K37" s="156" t="s">
        <v>2643</v>
      </c>
      <c r="L37" s="34"/>
      <c r="M37" s="33"/>
    </row>
    <row r="38" spans="1:17" ht="13.9" customHeight="1" x14ac:dyDescent="0.25">
      <c r="A38" s="184" t="s">
        <v>2580</v>
      </c>
      <c r="B38" s="184"/>
      <c r="C38" s="184"/>
      <c r="D38" s="33"/>
      <c r="E38" s="185" t="s">
        <v>25</v>
      </c>
      <c r="F38" s="185"/>
      <c r="G38" s="33"/>
      <c r="H38" s="35" t="s">
        <v>26</v>
      </c>
      <c r="I38" s="33"/>
      <c r="J38" s="186" t="s">
        <v>2644</v>
      </c>
      <c r="K38" s="186"/>
      <c r="L38" s="186"/>
      <c r="M38" s="33"/>
    </row>
    <row r="39" spans="1:17" ht="15" x14ac:dyDescent="0.25">
      <c r="A39" s="55"/>
      <c r="B39" s="55"/>
      <c r="C39" s="55"/>
      <c r="D39" s="1"/>
      <c r="E39" s="1"/>
      <c r="F39" s="1"/>
      <c r="G39" s="1"/>
      <c r="H39" s="1"/>
      <c r="I39" s="1"/>
      <c r="J39" s="187"/>
      <c r="K39" s="187"/>
      <c r="L39" s="187"/>
      <c r="M39" s="1"/>
    </row>
    <row r="40" spans="1:17" ht="15" x14ac:dyDescent="0.25">
      <c r="A40" s="179" t="s">
        <v>27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</row>
  </sheetData>
  <mergeCells count="15">
    <mergeCell ref="A40:M40"/>
    <mergeCell ref="A11:B11"/>
    <mergeCell ref="C11:G11"/>
    <mergeCell ref="I11:M11"/>
    <mergeCell ref="A37:C37"/>
    <mergeCell ref="E37:F37"/>
    <mergeCell ref="A38:C38"/>
    <mergeCell ref="E38:F38"/>
    <mergeCell ref="J38:L39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1"/>
  <sheetViews>
    <sheetView topLeftCell="A10" zoomScaleNormal="100" workbookViewId="0">
      <selection activeCell="G34" sqref="G34"/>
    </sheetView>
  </sheetViews>
  <sheetFormatPr baseColWidth="10" defaultRowHeight="14.25" x14ac:dyDescent="0.2"/>
  <cols>
    <col min="1" max="1" width="13" bestFit="1" customWidth="1"/>
    <col min="2" max="2" width="12.75" customWidth="1"/>
    <col min="7" max="7" width="19.375" bestFit="1" customWidth="1"/>
    <col min="8" max="8" width="36.7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6" customHeight="1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6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38</v>
      </c>
      <c r="D11" s="181"/>
      <c r="E11" s="181"/>
      <c r="F11" s="181"/>
      <c r="G11" s="181"/>
      <c r="H11" s="9" t="s">
        <v>9</v>
      </c>
      <c r="I11" s="182" t="s">
        <v>735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421</v>
      </c>
      <c r="B14" s="76" t="s">
        <v>418</v>
      </c>
      <c r="C14" s="77">
        <v>43147</v>
      </c>
      <c r="D14" s="49"/>
      <c r="E14" s="50"/>
      <c r="F14" s="74" t="s">
        <v>179</v>
      </c>
      <c r="G14" s="26" t="s">
        <v>30</v>
      </c>
      <c r="H14" s="51" t="s">
        <v>32</v>
      </c>
      <c r="I14" s="40"/>
      <c r="J14" s="61"/>
      <c r="K14" s="52"/>
      <c r="L14" s="29">
        <f t="shared" ref="L14:L29" si="0">J14*K14*0.16</f>
        <v>0</v>
      </c>
      <c r="M14" s="28">
        <v>12850</v>
      </c>
    </row>
    <row r="15" spans="1:13" x14ac:dyDescent="0.2">
      <c r="A15" s="75" t="s">
        <v>422</v>
      </c>
      <c r="B15" s="76" t="s">
        <v>419</v>
      </c>
      <c r="C15" s="77">
        <v>43154</v>
      </c>
      <c r="D15" s="49"/>
      <c r="E15" s="50"/>
      <c r="F15" s="74" t="s">
        <v>179</v>
      </c>
      <c r="G15" s="26" t="s">
        <v>30</v>
      </c>
      <c r="H15" s="51" t="s">
        <v>48</v>
      </c>
      <c r="I15" s="40"/>
      <c r="J15" s="61"/>
      <c r="K15" s="52"/>
      <c r="L15" s="29">
        <f t="shared" si="0"/>
        <v>0</v>
      </c>
      <c r="M15" s="28">
        <v>14600</v>
      </c>
    </row>
    <row r="16" spans="1:13" ht="12.75" customHeight="1" x14ac:dyDescent="0.2">
      <c r="A16" s="75" t="s">
        <v>423</v>
      </c>
      <c r="B16" s="76" t="s">
        <v>420</v>
      </c>
      <c r="C16" s="77">
        <v>43161</v>
      </c>
      <c r="D16" s="49"/>
      <c r="E16" s="50"/>
      <c r="F16" s="74" t="s">
        <v>179</v>
      </c>
      <c r="G16" s="26" t="s">
        <v>30</v>
      </c>
      <c r="H16" s="51" t="s">
        <v>79</v>
      </c>
      <c r="I16" s="40"/>
      <c r="J16" s="61"/>
      <c r="K16" s="52"/>
      <c r="L16" s="29">
        <f t="shared" si="0"/>
        <v>0</v>
      </c>
      <c r="M16" s="28">
        <v>10300</v>
      </c>
    </row>
    <row r="17" spans="1:17" x14ac:dyDescent="0.2">
      <c r="A17" s="75" t="s">
        <v>432</v>
      </c>
      <c r="B17" s="76" t="s">
        <v>433</v>
      </c>
      <c r="C17" s="77">
        <v>43172</v>
      </c>
      <c r="D17" s="49">
        <v>226</v>
      </c>
      <c r="E17" s="50">
        <v>43164</v>
      </c>
      <c r="F17" s="74" t="s">
        <v>196</v>
      </c>
      <c r="G17" s="26" t="s">
        <v>95</v>
      </c>
      <c r="H17" s="51" t="s">
        <v>103</v>
      </c>
      <c r="I17" s="40" t="s">
        <v>77</v>
      </c>
      <c r="J17" s="61">
        <v>140</v>
      </c>
      <c r="K17" s="52">
        <v>106.9</v>
      </c>
      <c r="L17" s="29">
        <f t="shared" si="0"/>
        <v>2394.56</v>
      </c>
      <c r="M17" s="28">
        <f t="shared" ref="M17:M29" si="1">J17*K17+L17</f>
        <v>17360.560000000001</v>
      </c>
    </row>
    <row r="18" spans="1:17" x14ac:dyDescent="0.2">
      <c r="A18" s="75" t="s">
        <v>432</v>
      </c>
      <c r="B18" s="76" t="s">
        <v>433</v>
      </c>
      <c r="C18" s="77">
        <v>43172</v>
      </c>
      <c r="D18" s="49">
        <v>226</v>
      </c>
      <c r="E18" s="50">
        <v>43164</v>
      </c>
      <c r="F18" s="74" t="s">
        <v>196</v>
      </c>
      <c r="G18" s="26" t="s">
        <v>95</v>
      </c>
      <c r="H18" s="47" t="s">
        <v>99</v>
      </c>
      <c r="I18" s="27" t="s">
        <v>77</v>
      </c>
      <c r="J18" s="62">
        <v>2</v>
      </c>
      <c r="K18" s="53">
        <v>1206.9000000000001</v>
      </c>
      <c r="L18" s="29">
        <f t="shared" si="0"/>
        <v>386.20800000000003</v>
      </c>
      <c r="M18" s="28">
        <f t="shared" si="1"/>
        <v>2800.0080000000003</v>
      </c>
    </row>
    <row r="19" spans="1:17" x14ac:dyDescent="0.2">
      <c r="A19" s="75" t="s">
        <v>432</v>
      </c>
      <c r="B19" s="76" t="s">
        <v>433</v>
      </c>
      <c r="C19" s="77">
        <v>43172</v>
      </c>
      <c r="D19" s="49">
        <v>226</v>
      </c>
      <c r="E19" s="50">
        <v>43164</v>
      </c>
      <c r="F19" s="74" t="s">
        <v>196</v>
      </c>
      <c r="G19" s="26" t="s">
        <v>95</v>
      </c>
      <c r="H19" s="47" t="s">
        <v>102</v>
      </c>
      <c r="I19" s="27" t="s">
        <v>77</v>
      </c>
      <c r="J19" s="62">
        <v>500</v>
      </c>
      <c r="K19" s="53">
        <v>4.2699999999999996</v>
      </c>
      <c r="L19" s="29">
        <f t="shared" si="0"/>
        <v>341.6</v>
      </c>
      <c r="M19" s="28">
        <f t="shared" si="1"/>
        <v>2476.6</v>
      </c>
    </row>
    <row r="20" spans="1:17" x14ac:dyDescent="0.2">
      <c r="A20" s="75" t="s">
        <v>435</v>
      </c>
      <c r="B20" s="76" t="s">
        <v>434</v>
      </c>
      <c r="C20" s="77">
        <v>43172</v>
      </c>
      <c r="D20" s="36">
        <v>2006</v>
      </c>
      <c r="E20" s="24">
        <v>43159</v>
      </c>
      <c r="F20" s="74" t="s">
        <v>285</v>
      </c>
      <c r="G20" s="26" t="s">
        <v>82</v>
      </c>
      <c r="H20" s="47" t="s">
        <v>93</v>
      </c>
      <c r="I20" s="27" t="s">
        <v>77</v>
      </c>
      <c r="J20" s="62">
        <v>20</v>
      </c>
      <c r="K20" s="53">
        <v>10</v>
      </c>
      <c r="L20" s="29">
        <f t="shared" si="0"/>
        <v>32</v>
      </c>
      <c r="M20" s="28">
        <f t="shared" si="1"/>
        <v>232</v>
      </c>
    </row>
    <row r="21" spans="1:17" x14ac:dyDescent="0.2">
      <c r="A21" s="75" t="s">
        <v>431</v>
      </c>
      <c r="B21" s="76" t="s">
        <v>430</v>
      </c>
      <c r="C21" s="77">
        <v>43172</v>
      </c>
      <c r="D21" s="36">
        <v>2005</v>
      </c>
      <c r="E21" s="24">
        <v>43159</v>
      </c>
      <c r="F21" s="74" t="s">
        <v>196</v>
      </c>
      <c r="G21" s="26" t="s">
        <v>82</v>
      </c>
      <c r="H21" s="47" t="s">
        <v>90</v>
      </c>
      <c r="I21" s="27" t="s">
        <v>91</v>
      </c>
      <c r="J21" s="62">
        <v>40</v>
      </c>
      <c r="K21" s="53">
        <v>161.63999999999999</v>
      </c>
      <c r="L21" s="29">
        <f t="shared" si="0"/>
        <v>1034.4959999999999</v>
      </c>
      <c r="M21" s="28">
        <f t="shared" si="1"/>
        <v>7500.0959999999995</v>
      </c>
    </row>
    <row r="22" spans="1:17" x14ac:dyDescent="0.2">
      <c r="A22" s="75" t="s">
        <v>427</v>
      </c>
      <c r="B22" s="76" t="s">
        <v>424</v>
      </c>
      <c r="C22" s="77">
        <v>43168</v>
      </c>
      <c r="D22" s="36"/>
      <c r="E22" s="24"/>
      <c r="F22" s="74" t="s">
        <v>179</v>
      </c>
      <c r="G22" s="26" t="s">
        <v>30</v>
      </c>
      <c r="H22" s="47" t="s">
        <v>111</v>
      </c>
      <c r="I22" s="27"/>
      <c r="J22" s="62"/>
      <c r="K22" s="53"/>
      <c r="L22" s="29">
        <f t="shared" si="0"/>
        <v>0</v>
      </c>
      <c r="M22" s="28">
        <v>8800</v>
      </c>
    </row>
    <row r="23" spans="1:17" x14ac:dyDescent="0.2">
      <c r="A23" s="75" t="s">
        <v>428</v>
      </c>
      <c r="B23" s="76" t="s">
        <v>425</v>
      </c>
      <c r="C23" s="77">
        <v>43175</v>
      </c>
      <c r="D23" s="36"/>
      <c r="E23" s="24"/>
      <c r="F23" s="74" t="s">
        <v>179</v>
      </c>
      <c r="G23" s="26" t="s">
        <v>30</v>
      </c>
      <c r="H23" s="47" t="s">
        <v>167</v>
      </c>
      <c r="I23" s="27"/>
      <c r="J23" s="62"/>
      <c r="K23" s="53"/>
      <c r="L23" s="29">
        <f t="shared" si="0"/>
        <v>0</v>
      </c>
      <c r="M23" s="28">
        <v>9550</v>
      </c>
    </row>
    <row r="24" spans="1:17" x14ac:dyDescent="0.2">
      <c r="A24" s="75" t="s">
        <v>429</v>
      </c>
      <c r="B24" s="76" t="s">
        <v>426</v>
      </c>
      <c r="C24" s="77">
        <v>43182</v>
      </c>
      <c r="D24" s="36"/>
      <c r="E24" s="24"/>
      <c r="F24" s="74" t="s">
        <v>179</v>
      </c>
      <c r="G24" s="26" t="s">
        <v>30</v>
      </c>
      <c r="H24" s="47" t="s">
        <v>168</v>
      </c>
      <c r="I24" s="27"/>
      <c r="J24" s="62"/>
      <c r="K24" s="53"/>
      <c r="L24" s="29">
        <f t="shared" si="0"/>
        <v>0</v>
      </c>
      <c r="M24" s="28">
        <v>8350</v>
      </c>
    </row>
    <row r="25" spans="1:17" x14ac:dyDescent="0.2">
      <c r="A25" s="75" t="s">
        <v>437</v>
      </c>
      <c r="B25" s="76" t="s">
        <v>436</v>
      </c>
      <c r="C25" s="77">
        <v>43165</v>
      </c>
      <c r="D25" s="36">
        <v>232</v>
      </c>
      <c r="E25" s="24">
        <v>43153</v>
      </c>
      <c r="F25" s="74" t="s">
        <v>199</v>
      </c>
      <c r="G25" s="26" t="s">
        <v>113</v>
      </c>
      <c r="H25" s="48" t="s">
        <v>397</v>
      </c>
      <c r="I25" s="27" t="s">
        <v>396</v>
      </c>
      <c r="J25" s="62">
        <v>1</v>
      </c>
      <c r="K25" s="53">
        <v>21560</v>
      </c>
      <c r="L25" s="29">
        <f t="shared" si="0"/>
        <v>3449.6</v>
      </c>
      <c r="M25" s="28">
        <f t="shared" si="1"/>
        <v>25009.599999999999</v>
      </c>
    </row>
    <row r="26" spans="1:17" x14ac:dyDescent="0.2">
      <c r="A26" s="75" t="s">
        <v>734</v>
      </c>
      <c r="B26" s="76" t="s">
        <v>733</v>
      </c>
      <c r="C26" s="77">
        <v>43200</v>
      </c>
      <c r="D26" s="36" t="s">
        <v>454</v>
      </c>
      <c r="E26" s="24">
        <v>43185</v>
      </c>
      <c r="F26" s="74" t="s">
        <v>258</v>
      </c>
      <c r="G26" s="26" t="s">
        <v>455</v>
      </c>
      <c r="H26" s="48" t="s">
        <v>456</v>
      </c>
      <c r="I26" s="27" t="s">
        <v>458</v>
      </c>
      <c r="J26" s="62">
        <v>4</v>
      </c>
      <c r="K26" s="53">
        <v>1540</v>
      </c>
      <c r="L26" s="29">
        <f t="shared" si="0"/>
        <v>985.6</v>
      </c>
      <c r="M26" s="28">
        <f t="shared" si="1"/>
        <v>7145.6</v>
      </c>
    </row>
    <row r="27" spans="1:17" x14ac:dyDescent="0.2">
      <c r="A27" s="75" t="s">
        <v>734</v>
      </c>
      <c r="B27" s="76" t="s">
        <v>733</v>
      </c>
      <c r="C27" s="77">
        <v>43200</v>
      </c>
      <c r="D27" s="36" t="s">
        <v>454</v>
      </c>
      <c r="E27" s="24">
        <v>43185</v>
      </c>
      <c r="F27" s="74" t="s">
        <v>258</v>
      </c>
      <c r="G27" s="26" t="s">
        <v>455</v>
      </c>
      <c r="H27" s="48" t="s">
        <v>457</v>
      </c>
      <c r="I27" s="27" t="s">
        <v>458</v>
      </c>
      <c r="J27" s="62">
        <v>6</v>
      </c>
      <c r="K27" s="53">
        <v>1210</v>
      </c>
      <c r="L27" s="29">
        <f t="shared" si="0"/>
        <v>1161.6000000000001</v>
      </c>
      <c r="M27" s="28">
        <f t="shared" si="1"/>
        <v>8421.6</v>
      </c>
    </row>
    <row r="28" spans="1:17" ht="25.5" x14ac:dyDescent="0.2">
      <c r="A28" s="75" t="s">
        <v>1041</v>
      </c>
      <c r="B28" s="76" t="s">
        <v>1040</v>
      </c>
      <c r="C28" s="77">
        <v>43229</v>
      </c>
      <c r="D28" s="36">
        <v>244</v>
      </c>
      <c r="E28" s="24" t="s">
        <v>579</v>
      </c>
      <c r="F28" s="74" t="s">
        <v>199</v>
      </c>
      <c r="G28" s="26" t="s">
        <v>113</v>
      </c>
      <c r="H28" s="48" t="s">
        <v>580</v>
      </c>
      <c r="I28" s="27" t="s">
        <v>458</v>
      </c>
      <c r="J28" s="62">
        <v>3</v>
      </c>
      <c r="K28" s="53">
        <v>1206.9000000000001</v>
      </c>
      <c r="L28" s="29">
        <f t="shared" si="0"/>
        <v>579.31200000000001</v>
      </c>
      <c r="M28" s="28">
        <f t="shared" si="1"/>
        <v>4200.0120000000006</v>
      </c>
    </row>
    <row r="29" spans="1:17" x14ac:dyDescent="0.2">
      <c r="A29" s="75" t="s">
        <v>1043</v>
      </c>
      <c r="B29" s="76" t="s">
        <v>1042</v>
      </c>
      <c r="C29" s="77">
        <v>43242</v>
      </c>
      <c r="D29" s="36">
        <v>2029</v>
      </c>
      <c r="E29" s="24">
        <v>43230</v>
      </c>
      <c r="F29" s="74" t="s">
        <v>196</v>
      </c>
      <c r="G29" s="26" t="s">
        <v>889</v>
      </c>
      <c r="H29" s="48" t="s">
        <v>90</v>
      </c>
      <c r="I29" s="27" t="s">
        <v>96</v>
      </c>
      <c r="J29" s="62">
        <v>2</v>
      </c>
      <c r="K29" s="53">
        <v>3103.45</v>
      </c>
      <c r="L29" s="29">
        <f t="shared" si="0"/>
        <v>993.10399999999993</v>
      </c>
      <c r="M29" s="28">
        <f t="shared" si="1"/>
        <v>7200.0039999999999</v>
      </c>
    </row>
    <row r="30" spans="1:17" ht="15" x14ac:dyDescent="0.25">
      <c r="A30" s="23"/>
      <c r="B30" s="23"/>
      <c r="C30" s="23"/>
      <c r="D30" s="25"/>
      <c r="E30" s="24"/>
      <c r="F30" s="24"/>
      <c r="G30" s="26"/>
      <c r="H30" s="32"/>
      <c r="I30" s="27"/>
      <c r="J30" s="62"/>
      <c r="K30" s="28"/>
      <c r="L30" s="29"/>
      <c r="M30" s="28">
        <f>SUM(M14:M29)</f>
        <v>146796.07999999999</v>
      </c>
      <c r="N30" s="1"/>
      <c r="O30" s="116"/>
      <c r="P30" s="116"/>
      <c r="Q30" s="116"/>
    </row>
    <row r="31" spans="1:17" ht="8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58"/>
      <c r="P31" s="116"/>
      <c r="Q31" s="159"/>
    </row>
    <row r="32" spans="1:17" ht="16.5" x14ac:dyDescent="0.3">
      <c r="A32" s="38" t="s">
        <v>28</v>
      </c>
      <c r="B32" s="58" t="s">
        <v>40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0"/>
      <c r="P32" s="116"/>
      <c r="Q32" s="157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"/>
      <c r="O37" s="1"/>
      <c r="P37" s="1"/>
      <c r="Q37" s="1"/>
    </row>
    <row r="38" spans="1:17" ht="15" x14ac:dyDescent="0.25">
      <c r="A38" s="183" t="s">
        <v>23</v>
      </c>
      <c r="B38" s="183"/>
      <c r="C38" s="183"/>
      <c r="D38" s="33"/>
      <c r="E38" s="183" t="s">
        <v>24</v>
      </c>
      <c r="F38" s="183"/>
      <c r="G38" s="33"/>
      <c r="H38" s="156" t="s">
        <v>2581</v>
      </c>
      <c r="I38" s="33"/>
      <c r="J38" s="34"/>
      <c r="K38" s="156" t="s">
        <v>2643</v>
      </c>
      <c r="L38" s="34"/>
      <c r="M38" s="33"/>
    </row>
    <row r="39" spans="1:17" ht="13.9" customHeight="1" x14ac:dyDescent="0.25">
      <c r="A39" s="184" t="s">
        <v>2580</v>
      </c>
      <c r="B39" s="184"/>
      <c r="C39" s="184"/>
      <c r="D39" s="33"/>
      <c r="E39" s="185" t="s">
        <v>25</v>
      </c>
      <c r="F39" s="185"/>
      <c r="G39" s="33"/>
      <c r="H39" s="35" t="s">
        <v>26</v>
      </c>
      <c r="I39" s="33"/>
      <c r="J39" s="186" t="s">
        <v>2644</v>
      </c>
      <c r="K39" s="186"/>
      <c r="L39" s="186"/>
      <c r="M39" s="33"/>
    </row>
    <row r="40" spans="1:17" ht="15" x14ac:dyDescent="0.25">
      <c r="A40" s="55"/>
      <c r="B40" s="55"/>
      <c r="C40" s="55"/>
      <c r="D40" s="1"/>
      <c r="E40" s="1"/>
      <c r="F40" s="1"/>
      <c r="G40" s="1"/>
      <c r="H40" s="1"/>
      <c r="I40" s="1"/>
      <c r="J40" s="187"/>
      <c r="K40" s="187"/>
      <c r="L40" s="187"/>
      <c r="M40" s="1"/>
    </row>
    <row r="41" spans="1:17" ht="15" x14ac:dyDescent="0.25">
      <c r="A41" s="179" t="s">
        <v>27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</sheetData>
  <mergeCells count="15">
    <mergeCell ref="A41:M41"/>
    <mergeCell ref="A11:B11"/>
    <mergeCell ref="C11:G11"/>
    <mergeCell ref="I11:M11"/>
    <mergeCell ref="A38:C38"/>
    <mergeCell ref="E38:F38"/>
    <mergeCell ref="A39:C39"/>
    <mergeCell ref="E39:F39"/>
    <mergeCell ref="J39:L40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1"/>
  <sheetViews>
    <sheetView zoomScaleNormal="100" workbookViewId="0">
      <selection activeCell="E41" sqref="E41"/>
    </sheetView>
  </sheetViews>
  <sheetFormatPr baseColWidth="10" defaultRowHeight="14.25" x14ac:dyDescent="0.2"/>
  <cols>
    <col min="1" max="1" width="13" bestFit="1" customWidth="1"/>
    <col min="2" max="2" width="12.62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8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8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" x14ac:dyDescent="0.25">
      <c r="A5" s="60" t="s">
        <v>0</v>
      </c>
      <c r="B5" s="38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8" x14ac:dyDescent="0.25">
      <c r="A6" s="17"/>
      <c r="B6" s="17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38</v>
      </c>
      <c r="D11" s="181"/>
      <c r="E11" s="181"/>
      <c r="F11" s="181"/>
      <c r="G11" s="181"/>
      <c r="H11" s="9" t="s">
        <v>9</v>
      </c>
      <c r="I11" s="182" t="s">
        <v>1060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222</v>
      </c>
      <c r="B14" s="76" t="s">
        <v>220</v>
      </c>
      <c r="C14" s="77">
        <v>43168</v>
      </c>
      <c r="D14" s="49"/>
      <c r="E14" s="50"/>
      <c r="F14" s="74" t="s">
        <v>179</v>
      </c>
      <c r="G14" s="26" t="s">
        <v>30</v>
      </c>
      <c r="H14" s="51" t="s">
        <v>111</v>
      </c>
      <c r="I14" s="40"/>
      <c r="J14" s="61"/>
      <c r="K14" s="52"/>
      <c r="L14" s="29">
        <f t="shared" ref="L14:L36" si="0">J14*K14*0.16</f>
        <v>0</v>
      </c>
      <c r="M14" s="28">
        <v>14700</v>
      </c>
    </row>
    <row r="15" spans="1:13" ht="25.5" x14ac:dyDescent="0.2">
      <c r="A15" s="75" t="s">
        <v>223</v>
      </c>
      <c r="B15" s="76" t="s">
        <v>221</v>
      </c>
      <c r="C15" s="77">
        <v>43175</v>
      </c>
      <c r="D15" s="49"/>
      <c r="E15" s="50"/>
      <c r="F15" s="74" t="s">
        <v>179</v>
      </c>
      <c r="G15" s="26" t="s">
        <v>30</v>
      </c>
      <c r="H15" s="51" t="s">
        <v>167</v>
      </c>
      <c r="I15" s="40"/>
      <c r="J15" s="61"/>
      <c r="K15" s="52"/>
      <c r="L15" s="29">
        <f t="shared" si="0"/>
        <v>0</v>
      </c>
      <c r="M15" s="28">
        <v>20150</v>
      </c>
    </row>
    <row r="16" spans="1:13" ht="25.5" x14ac:dyDescent="0.2">
      <c r="A16" s="75" t="s">
        <v>227</v>
      </c>
      <c r="B16" s="76" t="s">
        <v>224</v>
      </c>
      <c r="C16" s="77">
        <v>43182</v>
      </c>
      <c r="D16" s="49"/>
      <c r="E16" s="50"/>
      <c r="F16" s="74" t="s">
        <v>179</v>
      </c>
      <c r="G16" s="26" t="s">
        <v>30</v>
      </c>
      <c r="H16" s="51" t="s">
        <v>168</v>
      </c>
      <c r="I16" s="40"/>
      <c r="J16" s="61"/>
      <c r="K16" s="52"/>
      <c r="L16" s="29">
        <f t="shared" si="0"/>
        <v>0</v>
      </c>
      <c r="M16" s="28">
        <v>15200</v>
      </c>
    </row>
    <row r="17" spans="1:13" ht="25.5" x14ac:dyDescent="0.2">
      <c r="A17" s="75" t="s">
        <v>226</v>
      </c>
      <c r="B17" s="76" t="s">
        <v>225</v>
      </c>
      <c r="C17" s="77">
        <v>43187</v>
      </c>
      <c r="D17" s="49"/>
      <c r="E17" s="50"/>
      <c r="F17" s="74" t="s">
        <v>179</v>
      </c>
      <c r="G17" s="26" t="s">
        <v>30</v>
      </c>
      <c r="H17" s="51" t="s">
        <v>171</v>
      </c>
      <c r="I17" s="40"/>
      <c r="J17" s="61"/>
      <c r="K17" s="52"/>
      <c r="L17" s="29">
        <f t="shared" si="0"/>
        <v>0</v>
      </c>
      <c r="M17" s="28">
        <v>27850</v>
      </c>
    </row>
    <row r="18" spans="1:13" ht="25.5" x14ac:dyDescent="0.2">
      <c r="A18" s="75" t="s">
        <v>764</v>
      </c>
      <c r="B18" s="76" t="s">
        <v>762</v>
      </c>
      <c r="C18" s="77">
        <v>43196</v>
      </c>
      <c r="D18" s="36"/>
      <c r="E18" s="24"/>
      <c r="F18" s="74" t="s">
        <v>179</v>
      </c>
      <c r="G18" s="26" t="s">
        <v>30</v>
      </c>
      <c r="H18" s="47" t="s">
        <v>488</v>
      </c>
      <c r="I18" s="27"/>
      <c r="J18" s="62"/>
      <c r="K18" s="53"/>
      <c r="L18" s="29">
        <f t="shared" si="0"/>
        <v>0</v>
      </c>
      <c r="M18" s="28">
        <v>16300</v>
      </c>
    </row>
    <row r="19" spans="1:13" ht="25.5" x14ac:dyDescent="0.2">
      <c r="A19" s="75" t="s">
        <v>765</v>
      </c>
      <c r="B19" s="76" t="s">
        <v>763</v>
      </c>
      <c r="C19" s="77">
        <v>43203</v>
      </c>
      <c r="D19" s="36"/>
      <c r="E19" s="24"/>
      <c r="F19" s="74" t="s">
        <v>179</v>
      </c>
      <c r="G19" s="26" t="s">
        <v>30</v>
      </c>
      <c r="H19" s="47" t="s">
        <v>494</v>
      </c>
      <c r="I19" s="27"/>
      <c r="J19" s="62"/>
      <c r="K19" s="53"/>
      <c r="L19" s="29">
        <f t="shared" si="0"/>
        <v>0</v>
      </c>
      <c r="M19" s="28">
        <v>26500</v>
      </c>
    </row>
    <row r="20" spans="1:13" x14ac:dyDescent="0.2">
      <c r="A20" s="75" t="s">
        <v>769</v>
      </c>
      <c r="B20" s="76" t="s">
        <v>768</v>
      </c>
      <c r="C20" s="77">
        <v>43217</v>
      </c>
      <c r="D20" s="36">
        <v>891</v>
      </c>
      <c r="E20" s="24">
        <v>43203</v>
      </c>
      <c r="F20" s="74" t="s">
        <v>258</v>
      </c>
      <c r="G20" s="26" t="s">
        <v>496</v>
      </c>
      <c r="H20" s="47" t="s">
        <v>97</v>
      </c>
      <c r="I20" s="27" t="s">
        <v>497</v>
      </c>
      <c r="J20" s="62">
        <v>14</v>
      </c>
      <c r="K20" s="53">
        <v>220</v>
      </c>
      <c r="L20" s="29">
        <f t="shared" si="0"/>
        <v>492.8</v>
      </c>
      <c r="M20" s="28">
        <f t="shared" ref="M20:M36" si="1">J20*K20+L20</f>
        <v>3572.8</v>
      </c>
    </row>
    <row r="21" spans="1:13" x14ac:dyDescent="0.2">
      <c r="A21" s="75" t="s">
        <v>769</v>
      </c>
      <c r="B21" s="76" t="s">
        <v>768</v>
      </c>
      <c r="C21" s="77">
        <v>43217</v>
      </c>
      <c r="D21" s="36">
        <v>891</v>
      </c>
      <c r="E21" s="24">
        <v>43203</v>
      </c>
      <c r="F21" s="74" t="s">
        <v>258</v>
      </c>
      <c r="G21" s="26" t="s">
        <v>496</v>
      </c>
      <c r="H21" s="47" t="s">
        <v>498</v>
      </c>
      <c r="I21" s="27" t="s">
        <v>58</v>
      </c>
      <c r="J21" s="62">
        <v>2</v>
      </c>
      <c r="K21" s="53">
        <v>495</v>
      </c>
      <c r="L21" s="29">
        <f t="shared" si="0"/>
        <v>158.4</v>
      </c>
      <c r="M21" s="28">
        <f t="shared" si="1"/>
        <v>1148.4000000000001</v>
      </c>
    </row>
    <row r="22" spans="1:13" x14ac:dyDescent="0.2">
      <c r="A22" s="75" t="s">
        <v>771</v>
      </c>
      <c r="B22" s="76" t="s">
        <v>770</v>
      </c>
      <c r="C22" s="77">
        <v>43217</v>
      </c>
      <c r="D22" s="36" t="s">
        <v>533</v>
      </c>
      <c r="E22" s="24">
        <v>43199</v>
      </c>
      <c r="F22" s="74" t="s">
        <v>199</v>
      </c>
      <c r="G22" s="26" t="s">
        <v>471</v>
      </c>
      <c r="H22" s="47" t="s">
        <v>531</v>
      </c>
      <c r="I22" s="27" t="s">
        <v>532</v>
      </c>
      <c r="J22" s="62">
        <v>80</v>
      </c>
      <c r="K22" s="53">
        <v>430</v>
      </c>
      <c r="L22" s="29">
        <f t="shared" si="0"/>
        <v>5504</v>
      </c>
      <c r="M22" s="28">
        <f t="shared" si="1"/>
        <v>39904</v>
      </c>
    </row>
    <row r="23" spans="1:13" ht="25.5" x14ac:dyDescent="0.2">
      <c r="A23" s="75" t="s">
        <v>766</v>
      </c>
      <c r="B23" s="76" t="s">
        <v>767</v>
      </c>
      <c r="C23" s="77">
        <v>43210</v>
      </c>
      <c r="D23" s="36"/>
      <c r="E23" s="24"/>
      <c r="F23" s="74" t="s">
        <v>179</v>
      </c>
      <c r="G23" s="26" t="s">
        <v>30</v>
      </c>
      <c r="H23" s="47" t="s">
        <v>559</v>
      </c>
      <c r="I23" s="27"/>
      <c r="J23" s="62"/>
      <c r="K23" s="53"/>
      <c r="L23" s="29">
        <f t="shared" si="0"/>
        <v>0</v>
      </c>
      <c r="M23" s="28">
        <v>27900</v>
      </c>
    </row>
    <row r="24" spans="1:13" ht="25.5" x14ac:dyDescent="0.2">
      <c r="A24" s="75" t="s">
        <v>1578</v>
      </c>
      <c r="B24" s="76" t="s">
        <v>1577</v>
      </c>
      <c r="C24" s="77">
        <v>43231</v>
      </c>
      <c r="D24" s="36"/>
      <c r="E24" s="24"/>
      <c r="F24" s="74" t="s">
        <v>179</v>
      </c>
      <c r="G24" s="26" t="s">
        <v>30</v>
      </c>
      <c r="H24" s="47" t="s">
        <v>599</v>
      </c>
      <c r="I24" s="27"/>
      <c r="J24" s="62"/>
      <c r="K24" s="53"/>
      <c r="L24" s="29">
        <f t="shared" si="0"/>
        <v>0</v>
      </c>
      <c r="M24" s="28">
        <v>2500</v>
      </c>
    </row>
    <row r="25" spans="1:13" x14ac:dyDescent="0.2">
      <c r="A25" s="75" t="s">
        <v>1579</v>
      </c>
      <c r="B25" s="76" t="s">
        <v>1580</v>
      </c>
      <c r="C25" s="77">
        <v>43235</v>
      </c>
      <c r="D25" s="36">
        <v>276</v>
      </c>
      <c r="E25" s="24">
        <v>43227</v>
      </c>
      <c r="F25" s="74" t="s">
        <v>258</v>
      </c>
      <c r="G25" s="26" t="s">
        <v>95</v>
      </c>
      <c r="H25" s="48" t="s">
        <v>97</v>
      </c>
      <c r="I25" s="27" t="s">
        <v>59</v>
      </c>
      <c r="J25" s="62">
        <v>3</v>
      </c>
      <c r="K25" s="53">
        <v>1540</v>
      </c>
      <c r="L25" s="29">
        <f t="shared" si="0"/>
        <v>739.2</v>
      </c>
      <c r="M25" s="28">
        <f t="shared" si="1"/>
        <v>5359.2</v>
      </c>
    </row>
    <row r="26" spans="1:13" x14ac:dyDescent="0.2">
      <c r="A26" s="75" t="s">
        <v>1579</v>
      </c>
      <c r="B26" s="76" t="s">
        <v>1580</v>
      </c>
      <c r="C26" s="77">
        <v>43235</v>
      </c>
      <c r="D26" s="36">
        <v>276</v>
      </c>
      <c r="E26" s="24">
        <v>43227</v>
      </c>
      <c r="F26" s="74" t="s">
        <v>258</v>
      </c>
      <c r="G26" s="26" t="s">
        <v>95</v>
      </c>
      <c r="H26" s="48" t="s">
        <v>485</v>
      </c>
      <c r="I26" s="27" t="s">
        <v>59</v>
      </c>
      <c r="J26" s="62">
        <v>2</v>
      </c>
      <c r="K26" s="53">
        <v>1540</v>
      </c>
      <c r="L26" s="29">
        <f t="shared" si="0"/>
        <v>492.8</v>
      </c>
      <c r="M26" s="28">
        <f t="shared" si="1"/>
        <v>3572.8</v>
      </c>
    </row>
    <row r="27" spans="1:13" x14ac:dyDescent="0.2">
      <c r="A27" s="75" t="s">
        <v>1579</v>
      </c>
      <c r="B27" s="76" t="s">
        <v>1580</v>
      </c>
      <c r="C27" s="77">
        <v>43235</v>
      </c>
      <c r="D27" s="36">
        <v>276</v>
      </c>
      <c r="E27" s="24">
        <v>43227</v>
      </c>
      <c r="F27" s="74" t="s">
        <v>258</v>
      </c>
      <c r="G27" s="26" t="s">
        <v>95</v>
      </c>
      <c r="H27" s="48" t="s">
        <v>498</v>
      </c>
      <c r="I27" s="27" t="s">
        <v>59</v>
      </c>
      <c r="J27" s="62">
        <v>5</v>
      </c>
      <c r="K27" s="53">
        <v>495</v>
      </c>
      <c r="L27" s="29">
        <f t="shared" si="0"/>
        <v>396</v>
      </c>
      <c r="M27" s="28">
        <f t="shared" si="1"/>
        <v>2871</v>
      </c>
    </row>
    <row r="28" spans="1:13" x14ac:dyDescent="0.2">
      <c r="A28" s="75" t="s">
        <v>1581</v>
      </c>
      <c r="B28" s="76" t="s">
        <v>1582</v>
      </c>
      <c r="C28" s="77">
        <v>43242</v>
      </c>
      <c r="D28" s="36">
        <v>272</v>
      </c>
      <c r="E28" s="24">
        <v>43227</v>
      </c>
      <c r="F28" s="74" t="s">
        <v>196</v>
      </c>
      <c r="G28" s="26" t="s">
        <v>95</v>
      </c>
      <c r="H28" s="48" t="s">
        <v>495</v>
      </c>
      <c r="I28" s="27" t="s">
        <v>77</v>
      </c>
      <c r="J28" s="62">
        <v>100</v>
      </c>
      <c r="K28" s="53">
        <v>106.9</v>
      </c>
      <c r="L28" s="29">
        <f t="shared" si="0"/>
        <v>1710.4</v>
      </c>
      <c r="M28" s="28">
        <f>J28*K28+L28-0.4</f>
        <v>12400</v>
      </c>
    </row>
    <row r="29" spans="1:13" x14ac:dyDescent="0.2">
      <c r="A29" s="75" t="s">
        <v>1583</v>
      </c>
      <c r="B29" s="76" t="s">
        <v>1584</v>
      </c>
      <c r="C29" s="77">
        <v>43242</v>
      </c>
      <c r="D29" s="36">
        <v>273</v>
      </c>
      <c r="E29" s="24">
        <v>43227</v>
      </c>
      <c r="F29" s="74" t="s">
        <v>196</v>
      </c>
      <c r="G29" s="26" t="s">
        <v>95</v>
      </c>
      <c r="H29" s="48" t="s">
        <v>90</v>
      </c>
      <c r="I29" s="27" t="s">
        <v>77</v>
      </c>
      <c r="J29" s="62">
        <v>3</v>
      </c>
      <c r="K29" s="53">
        <v>3103.45</v>
      </c>
      <c r="L29" s="29">
        <f t="shared" si="0"/>
        <v>1489.6559999999997</v>
      </c>
      <c r="M29" s="28">
        <f>J29*K29+L29-0.01</f>
        <v>10799.995999999997</v>
      </c>
    </row>
    <row r="30" spans="1:13" x14ac:dyDescent="0.2">
      <c r="A30" s="75" t="s">
        <v>1585</v>
      </c>
      <c r="B30" s="76" t="s">
        <v>1586</v>
      </c>
      <c r="C30" s="77">
        <v>43259</v>
      </c>
      <c r="D30" s="36">
        <v>283</v>
      </c>
      <c r="E30" s="24">
        <v>43242</v>
      </c>
      <c r="F30" s="74" t="s">
        <v>196</v>
      </c>
      <c r="G30" s="26" t="s">
        <v>95</v>
      </c>
      <c r="H30" s="48" t="s">
        <v>394</v>
      </c>
      <c r="I30" s="27" t="s">
        <v>77</v>
      </c>
      <c r="J30" s="62">
        <v>2000</v>
      </c>
      <c r="K30" s="53">
        <v>4.2699999999999996</v>
      </c>
      <c r="L30" s="29">
        <f t="shared" si="0"/>
        <v>1366.4</v>
      </c>
      <c r="M30" s="28">
        <f t="shared" si="1"/>
        <v>9906.4</v>
      </c>
    </row>
    <row r="31" spans="1:13" x14ac:dyDescent="0.2">
      <c r="A31" s="75" t="s">
        <v>1587</v>
      </c>
      <c r="B31" s="76" t="s">
        <v>1588</v>
      </c>
      <c r="C31" s="77">
        <v>43266</v>
      </c>
      <c r="D31" s="36">
        <v>767</v>
      </c>
      <c r="E31" s="24">
        <v>43257</v>
      </c>
      <c r="F31" s="74" t="s">
        <v>258</v>
      </c>
      <c r="G31" s="26" t="s">
        <v>484</v>
      </c>
      <c r="H31" s="48" t="s">
        <v>97</v>
      </c>
      <c r="I31" s="27" t="s">
        <v>59</v>
      </c>
      <c r="J31" s="62">
        <v>3</v>
      </c>
      <c r="K31" s="53">
        <v>1540</v>
      </c>
      <c r="L31" s="29">
        <f t="shared" si="0"/>
        <v>739.2</v>
      </c>
      <c r="M31" s="28">
        <f t="shared" si="1"/>
        <v>5359.2</v>
      </c>
    </row>
    <row r="32" spans="1:13" x14ac:dyDescent="0.2">
      <c r="A32" s="75" t="s">
        <v>1587</v>
      </c>
      <c r="B32" s="76" t="s">
        <v>1588</v>
      </c>
      <c r="C32" s="77">
        <v>43266</v>
      </c>
      <c r="D32" s="36">
        <v>767</v>
      </c>
      <c r="E32" s="24">
        <v>43257</v>
      </c>
      <c r="F32" s="74" t="s">
        <v>258</v>
      </c>
      <c r="G32" s="26" t="s">
        <v>484</v>
      </c>
      <c r="H32" s="48" t="s">
        <v>460</v>
      </c>
      <c r="I32" s="27" t="s">
        <v>59</v>
      </c>
      <c r="J32" s="62">
        <v>3</v>
      </c>
      <c r="K32" s="53">
        <v>495</v>
      </c>
      <c r="L32" s="29">
        <f t="shared" si="0"/>
        <v>237.6</v>
      </c>
      <c r="M32" s="28">
        <f t="shared" si="1"/>
        <v>1722.6</v>
      </c>
    </row>
    <row r="33" spans="1:17" ht="15" x14ac:dyDescent="0.25">
      <c r="A33" s="163" t="s">
        <v>1589</v>
      </c>
      <c r="B33" s="164" t="s">
        <v>1590</v>
      </c>
      <c r="C33" s="165">
        <v>43200</v>
      </c>
      <c r="D33" s="36">
        <v>236</v>
      </c>
      <c r="E33" s="24">
        <v>43194</v>
      </c>
      <c r="F33" s="74" t="s">
        <v>196</v>
      </c>
      <c r="G33" s="26" t="s">
        <v>95</v>
      </c>
      <c r="H33" s="48" t="s">
        <v>90</v>
      </c>
      <c r="I33" s="27" t="s">
        <v>96</v>
      </c>
      <c r="J33" s="62">
        <v>3</v>
      </c>
      <c r="K33" s="53">
        <v>3103.45</v>
      </c>
      <c r="L33" s="29">
        <f t="shared" si="0"/>
        <v>1489.6559999999997</v>
      </c>
      <c r="M33" s="28">
        <f t="shared" si="1"/>
        <v>10800.005999999998</v>
      </c>
      <c r="N33" s="1"/>
      <c r="O33" s="1"/>
      <c r="P33" s="1"/>
      <c r="Q33" s="1"/>
    </row>
    <row r="34" spans="1:17" ht="15" x14ac:dyDescent="0.25">
      <c r="A34" s="163" t="s">
        <v>1591</v>
      </c>
      <c r="B34" s="164" t="s">
        <v>1592</v>
      </c>
      <c r="C34" s="165">
        <v>43200</v>
      </c>
      <c r="D34" s="36">
        <v>235</v>
      </c>
      <c r="E34" s="24">
        <v>43194</v>
      </c>
      <c r="F34" s="74" t="s">
        <v>196</v>
      </c>
      <c r="G34" s="26" t="s">
        <v>95</v>
      </c>
      <c r="H34" s="48" t="s">
        <v>394</v>
      </c>
      <c r="I34" s="27" t="s">
        <v>77</v>
      </c>
      <c r="J34" s="62">
        <v>2000</v>
      </c>
      <c r="K34" s="53">
        <v>4.2699999999999996</v>
      </c>
      <c r="L34" s="29">
        <f t="shared" si="0"/>
        <v>1366.4</v>
      </c>
      <c r="M34" s="28">
        <f t="shared" si="1"/>
        <v>9906.4</v>
      </c>
      <c r="N34" s="1"/>
      <c r="O34" s="1"/>
      <c r="P34" s="1"/>
      <c r="Q34" s="1"/>
    </row>
    <row r="35" spans="1:17" ht="15" x14ac:dyDescent="0.25">
      <c r="A35" s="163" t="s">
        <v>1593</v>
      </c>
      <c r="B35" s="164" t="s">
        <v>1594</v>
      </c>
      <c r="C35" s="165">
        <v>43200</v>
      </c>
      <c r="D35" s="94">
        <v>234</v>
      </c>
      <c r="E35" s="24">
        <v>43194</v>
      </c>
      <c r="F35" s="74" t="s">
        <v>196</v>
      </c>
      <c r="G35" s="26" t="s">
        <v>95</v>
      </c>
      <c r="H35" s="48" t="s">
        <v>495</v>
      </c>
      <c r="I35" s="27" t="s">
        <v>77</v>
      </c>
      <c r="J35" s="62">
        <v>350</v>
      </c>
      <c r="K35" s="53">
        <v>106.9</v>
      </c>
      <c r="L35" s="29">
        <f t="shared" si="0"/>
        <v>5986.4000000000005</v>
      </c>
      <c r="M35" s="28">
        <f t="shared" si="1"/>
        <v>43401.4</v>
      </c>
      <c r="N35" s="1"/>
      <c r="O35" s="1"/>
      <c r="P35" s="1"/>
      <c r="Q35" s="1"/>
    </row>
    <row r="36" spans="1:17" ht="15" x14ac:dyDescent="0.25">
      <c r="A36" s="163" t="s">
        <v>1593</v>
      </c>
      <c r="B36" s="164" t="s">
        <v>1594</v>
      </c>
      <c r="C36" s="165">
        <v>43200</v>
      </c>
      <c r="D36" s="94">
        <v>234</v>
      </c>
      <c r="E36" s="24">
        <v>43194</v>
      </c>
      <c r="F36" s="74" t="s">
        <v>196</v>
      </c>
      <c r="G36" s="26" t="s">
        <v>95</v>
      </c>
      <c r="H36" s="48" t="s">
        <v>99</v>
      </c>
      <c r="I36" s="27" t="s">
        <v>77</v>
      </c>
      <c r="J36" s="62">
        <v>5</v>
      </c>
      <c r="K36" s="53">
        <v>1206.9000000000001</v>
      </c>
      <c r="L36" s="29">
        <f t="shared" si="0"/>
        <v>965.52</v>
      </c>
      <c r="M36" s="28">
        <f t="shared" si="1"/>
        <v>7000.02</v>
      </c>
      <c r="N36" s="1"/>
      <c r="O36" s="1"/>
      <c r="P36" s="1"/>
      <c r="Q36" s="1"/>
    </row>
    <row r="37" spans="1:17" ht="15" x14ac:dyDescent="0.25">
      <c r="A37" s="23"/>
      <c r="B37" s="23"/>
      <c r="C37" s="23"/>
      <c r="D37" s="25"/>
      <c r="E37" s="24"/>
      <c r="F37" s="24"/>
      <c r="G37" s="26"/>
      <c r="H37" s="32"/>
      <c r="I37" s="27"/>
      <c r="J37" s="62"/>
      <c r="K37" s="28"/>
      <c r="L37" s="29"/>
      <c r="M37" s="28">
        <f>SUM(M14:M36)+0.01</f>
        <v>318824.23200000008</v>
      </c>
      <c r="N37" s="1"/>
      <c r="O37" s="1"/>
      <c r="P37" s="1"/>
      <c r="Q37" s="1"/>
    </row>
    <row r="38" spans="1:17" ht="16.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58"/>
      <c r="P38" s="116"/>
      <c r="Q38" s="159"/>
    </row>
    <row r="39" spans="1:17" ht="16.5" x14ac:dyDescent="0.3">
      <c r="A39" s="38" t="s">
        <v>28</v>
      </c>
      <c r="B39" s="58" t="s">
        <v>112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60"/>
      <c r="P39" s="116"/>
      <c r="Q39" s="157"/>
    </row>
    <row r="40" spans="1:17" ht="16.5" x14ac:dyDescent="0.3">
      <c r="A40" s="17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57"/>
      <c r="P40" s="116"/>
      <c r="Q40" s="116"/>
    </row>
    <row r="41" spans="1:17" ht="15" x14ac:dyDescent="0.25">
      <c r="A41" s="17"/>
      <c r="B41" s="15"/>
      <c r="C41" s="1"/>
      <c r="D41" s="46"/>
      <c r="E41" s="1"/>
      <c r="F41" s="1"/>
      <c r="G41" s="1"/>
      <c r="H41" s="1"/>
      <c r="I41" s="1"/>
      <c r="J41" s="1"/>
      <c r="K41" s="1"/>
      <c r="L41" s="1"/>
      <c r="M41" s="1"/>
      <c r="N41" s="1"/>
      <c r="O41" s="116"/>
      <c r="P41" s="116"/>
      <c r="Q41" s="116"/>
    </row>
    <row r="42" spans="1:17" ht="15" x14ac:dyDescent="0.25">
      <c r="A42" s="17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16"/>
      <c r="P42" s="116"/>
      <c r="Q42" s="116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6"/>
      <c r="P43" s="116"/>
      <c r="Q43" s="116"/>
    </row>
    <row r="44" spans="1:17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5">
      <c r="A46" s="17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1"/>
      <c r="O47" s="1"/>
      <c r="P47" s="1"/>
      <c r="Q47" s="1"/>
    </row>
    <row r="48" spans="1:17" ht="15" x14ac:dyDescent="0.25">
      <c r="A48" s="183" t="s">
        <v>23</v>
      </c>
      <c r="B48" s="183"/>
      <c r="C48" s="183"/>
      <c r="D48" s="33"/>
      <c r="E48" s="183" t="s">
        <v>24</v>
      </c>
      <c r="F48" s="183"/>
      <c r="G48" s="33"/>
      <c r="H48" s="156" t="s">
        <v>2581</v>
      </c>
      <c r="I48" s="33"/>
      <c r="J48" s="34"/>
      <c r="K48" s="156" t="s">
        <v>2643</v>
      </c>
      <c r="L48" s="34"/>
      <c r="M48" s="33"/>
    </row>
    <row r="49" spans="1:13" ht="13.9" customHeight="1" x14ac:dyDescent="0.25">
      <c r="A49" s="184" t="s">
        <v>2580</v>
      </c>
      <c r="B49" s="184"/>
      <c r="C49" s="184"/>
      <c r="D49" s="33"/>
      <c r="E49" s="185" t="s">
        <v>25</v>
      </c>
      <c r="F49" s="185"/>
      <c r="G49" s="33"/>
      <c r="H49" s="35" t="s">
        <v>26</v>
      </c>
      <c r="I49" s="33"/>
      <c r="J49" s="186" t="s">
        <v>2644</v>
      </c>
      <c r="K49" s="186"/>
      <c r="L49" s="186"/>
      <c r="M49" s="33"/>
    </row>
    <row r="50" spans="1:13" ht="15" x14ac:dyDescent="0.25">
      <c r="A50" s="55"/>
      <c r="B50" s="55"/>
      <c r="C50" s="55"/>
      <c r="D50" s="1"/>
      <c r="E50" s="1"/>
      <c r="F50" s="1"/>
      <c r="G50" s="1"/>
      <c r="H50" s="1"/>
      <c r="I50" s="1"/>
      <c r="J50" s="187"/>
      <c r="K50" s="187"/>
      <c r="L50" s="187"/>
      <c r="M50" s="1"/>
    </row>
    <row r="51" spans="1:13" ht="15" x14ac:dyDescent="0.25">
      <c r="A51" s="179" t="s">
        <v>27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</sheetData>
  <mergeCells count="15">
    <mergeCell ref="A51:M51"/>
    <mergeCell ref="A11:B11"/>
    <mergeCell ref="C11:G11"/>
    <mergeCell ref="I11:M11"/>
    <mergeCell ref="A48:C48"/>
    <mergeCell ref="E48:F48"/>
    <mergeCell ref="A49:C49"/>
    <mergeCell ref="E49:F49"/>
    <mergeCell ref="J49:L50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7" orientation="landscape" horizontalDpi="0" verticalDpi="0" r:id="rId2"/>
  <headerFooter>
    <oddFooter>Página &amp;P&amp;R&amp;A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R41"/>
  <sheetViews>
    <sheetView zoomScaleNormal="100" workbookViewId="0">
      <selection activeCell="H33" sqref="H33"/>
    </sheetView>
  </sheetViews>
  <sheetFormatPr baseColWidth="10" defaultRowHeight="14.25" x14ac:dyDescent="0.2"/>
  <cols>
    <col min="1" max="1" width="13" bestFit="1" customWidth="1"/>
    <col min="2" max="2" width="12.5" customWidth="1"/>
    <col min="7" max="7" width="22.125" bestFit="1" customWidth="1"/>
    <col min="8" max="8" width="34.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" x14ac:dyDescent="0.25">
      <c r="A5" s="87" t="s">
        <v>0</v>
      </c>
      <c r="B5" s="38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8.25" customHeight="1" x14ac:dyDescent="0.25">
      <c r="A6" s="17"/>
      <c r="B6" s="1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6.7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596</v>
      </c>
      <c r="D11" s="181"/>
      <c r="E11" s="181"/>
      <c r="F11" s="181"/>
      <c r="G11" s="181"/>
      <c r="H11" s="9" t="s">
        <v>9</v>
      </c>
      <c r="I11" s="182" t="s">
        <v>1060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1046</v>
      </c>
      <c r="B14" s="76" t="s">
        <v>1044</v>
      </c>
      <c r="C14" s="77">
        <v>43224</v>
      </c>
      <c r="D14" s="49"/>
      <c r="E14" s="50"/>
      <c r="F14" s="74" t="s">
        <v>179</v>
      </c>
      <c r="G14" s="26" t="s">
        <v>30</v>
      </c>
      <c r="H14" s="51" t="s">
        <v>594</v>
      </c>
      <c r="I14" s="40"/>
      <c r="J14" s="61"/>
      <c r="K14" s="52"/>
      <c r="L14" s="29">
        <f t="shared" ref="L14:L28" si="0">J14*K14*0.16</f>
        <v>0</v>
      </c>
      <c r="M14" s="28">
        <v>10150</v>
      </c>
    </row>
    <row r="15" spans="1:13" x14ac:dyDescent="0.2">
      <c r="A15" s="75" t="s">
        <v>1047</v>
      </c>
      <c r="B15" s="76" t="s">
        <v>1045</v>
      </c>
      <c r="C15" s="77">
        <v>43231</v>
      </c>
      <c r="D15" s="49"/>
      <c r="E15" s="50"/>
      <c r="F15" s="74" t="s">
        <v>179</v>
      </c>
      <c r="G15" s="26" t="s">
        <v>30</v>
      </c>
      <c r="H15" s="51" t="s">
        <v>599</v>
      </c>
      <c r="I15" s="40"/>
      <c r="J15" s="61"/>
      <c r="K15" s="52"/>
      <c r="L15" s="29">
        <f t="shared" si="0"/>
        <v>0</v>
      </c>
      <c r="M15" s="28">
        <v>7150</v>
      </c>
    </row>
    <row r="16" spans="1:13" x14ac:dyDescent="0.2">
      <c r="A16" s="75" t="s">
        <v>1051</v>
      </c>
      <c r="B16" s="76" t="s">
        <v>1050</v>
      </c>
      <c r="C16" s="77">
        <v>43242</v>
      </c>
      <c r="D16" s="49">
        <v>746</v>
      </c>
      <c r="E16" s="50">
        <v>43234</v>
      </c>
      <c r="F16" s="74" t="s">
        <v>258</v>
      </c>
      <c r="G16" s="26" t="s">
        <v>484</v>
      </c>
      <c r="H16" s="51" t="s">
        <v>576</v>
      </c>
      <c r="I16" s="40" t="s">
        <v>458</v>
      </c>
      <c r="J16" s="61">
        <v>3</v>
      </c>
      <c r="K16" s="52">
        <v>1210</v>
      </c>
      <c r="L16" s="29">
        <f t="shared" si="0"/>
        <v>580.80000000000007</v>
      </c>
      <c r="M16" s="28">
        <f t="shared" ref="M16:M28" si="1">J16*K16+L16</f>
        <v>4210.8</v>
      </c>
    </row>
    <row r="17" spans="1:18" x14ac:dyDescent="0.2">
      <c r="A17" s="75" t="s">
        <v>1049</v>
      </c>
      <c r="B17" s="76" t="s">
        <v>1048</v>
      </c>
      <c r="C17" s="77">
        <v>43238</v>
      </c>
      <c r="D17" s="49"/>
      <c r="E17" s="50"/>
      <c r="F17" s="74" t="s">
        <v>179</v>
      </c>
      <c r="G17" s="26" t="s">
        <v>30</v>
      </c>
      <c r="H17" s="51" t="s">
        <v>905</v>
      </c>
      <c r="I17" s="40"/>
      <c r="J17" s="61"/>
      <c r="K17" s="52"/>
      <c r="L17" s="29">
        <f t="shared" si="0"/>
        <v>0</v>
      </c>
      <c r="M17" s="28">
        <v>8350</v>
      </c>
    </row>
    <row r="18" spans="1:18" x14ac:dyDescent="0.2">
      <c r="A18" s="75" t="s">
        <v>1054</v>
      </c>
      <c r="B18" s="76" t="s">
        <v>1052</v>
      </c>
      <c r="C18" s="77">
        <v>43250</v>
      </c>
      <c r="D18" s="36">
        <v>2201</v>
      </c>
      <c r="E18" s="24">
        <v>43236</v>
      </c>
      <c r="F18" s="74" t="s">
        <v>196</v>
      </c>
      <c r="G18" s="26" t="s">
        <v>82</v>
      </c>
      <c r="H18" s="47" t="s">
        <v>90</v>
      </c>
      <c r="I18" s="27" t="s">
        <v>96</v>
      </c>
      <c r="J18" s="62">
        <v>1</v>
      </c>
      <c r="K18" s="53">
        <v>3189.65</v>
      </c>
      <c r="L18" s="29">
        <f t="shared" si="0"/>
        <v>510.34400000000005</v>
      </c>
      <c r="M18" s="28">
        <f t="shared" si="1"/>
        <v>3699.9940000000001</v>
      </c>
    </row>
    <row r="19" spans="1:18" x14ac:dyDescent="0.2">
      <c r="A19" s="75" t="s">
        <v>1055</v>
      </c>
      <c r="B19" s="76" t="s">
        <v>1053</v>
      </c>
      <c r="C19" s="77">
        <v>43250</v>
      </c>
      <c r="D19" s="36">
        <v>2202</v>
      </c>
      <c r="E19" s="24">
        <v>43236</v>
      </c>
      <c r="F19" s="74" t="s">
        <v>196</v>
      </c>
      <c r="G19" s="26" t="s">
        <v>82</v>
      </c>
      <c r="H19" s="47" t="s">
        <v>92</v>
      </c>
      <c r="I19" s="27" t="s">
        <v>96</v>
      </c>
      <c r="J19" s="62">
        <v>1</v>
      </c>
      <c r="K19" s="53">
        <v>2586.1999999999998</v>
      </c>
      <c r="L19" s="29">
        <f t="shared" si="0"/>
        <v>413.79199999999997</v>
      </c>
      <c r="M19" s="28">
        <f t="shared" si="1"/>
        <v>2999.9919999999997</v>
      </c>
    </row>
    <row r="20" spans="1:18" x14ac:dyDescent="0.2">
      <c r="A20" s="75" t="s">
        <v>1059</v>
      </c>
      <c r="B20" s="76" t="s">
        <v>1058</v>
      </c>
      <c r="C20" s="77">
        <v>43250</v>
      </c>
      <c r="D20" s="36" t="s">
        <v>921</v>
      </c>
      <c r="E20" s="24">
        <v>43228</v>
      </c>
      <c r="F20" s="74" t="s">
        <v>199</v>
      </c>
      <c r="G20" s="26" t="s">
        <v>471</v>
      </c>
      <c r="H20" s="47" t="s">
        <v>547</v>
      </c>
      <c r="I20" s="27" t="s">
        <v>532</v>
      </c>
      <c r="J20" s="62">
        <v>40</v>
      </c>
      <c r="K20" s="53">
        <v>380</v>
      </c>
      <c r="L20" s="29">
        <f t="shared" si="0"/>
        <v>2432</v>
      </c>
      <c r="M20" s="28">
        <f t="shared" si="1"/>
        <v>17632</v>
      </c>
    </row>
    <row r="21" spans="1:18" x14ac:dyDescent="0.2">
      <c r="A21" s="75" t="s">
        <v>1057</v>
      </c>
      <c r="B21" s="76" t="s">
        <v>1056</v>
      </c>
      <c r="C21" s="77">
        <v>43242</v>
      </c>
      <c r="D21" s="36">
        <v>270</v>
      </c>
      <c r="E21" s="24">
        <v>43227</v>
      </c>
      <c r="F21" s="74" t="s">
        <v>196</v>
      </c>
      <c r="G21" s="26" t="s">
        <v>95</v>
      </c>
      <c r="H21" s="47" t="s">
        <v>495</v>
      </c>
      <c r="I21" s="27" t="s">
        <v>77</v>
      </c>
      <c r="J21" s="62">
        <v>80</v>
      </c>
      <c r="K21" s="53">
        <v>106.9</v>
      </c>
      <c r="L21" s="29">
        <f t="shared" si="0"/>
        <v>1368.32</v>
      </c>
      <c r="M21" s="28">
        <f>J21*K21+L21-0.32</f>
        <v>9920</v>
      </c>
    </row>
    <row r="22" spans="1:18" x14ac:dyDescent="0.2">
      <c r="A22" s="75" t="s">
        <v>1057</v>
      </c>
      <c r="B22" s="76" t="s">
        <v>1056</v>
      </c>
      <c r="C22" s="77">
        <v>43242</v>
      </c>
      <c r="D22" s="36">
        <v>270</v>
      </c>
      <c r="E22" s="24">
        <v>43227</v>
      </c>
      <c r="F22" s="74" t="s">
        <v>196</v>
      </c>
      <c r="G22" s="26" t="s">
        <v>95</v>
      </c>
      <c r="H22" s="47" t="s">
        <v>947</v>
      </c>
      <c r="I22" s="27" t="s">
        <v>77</v>
      </c>
      <c r="J22" s="62">
        <v>3</v>
      </c>
      <c r="K22" s="53">
        <v>1206.9000000000001</v>
      </c>
      <c r="L22" s="29">
        <f t="shared" si="0"/>
        <v>579.31200000000001</v>
      </c>
      <c r="M22" s="28">
        <f>J22*K22+L22-0.01</f>
        <v>4200.0020000000004</v>
      </c>
    </row>
    <row r="23" spans="1:18" x14ac:dyDescent="0.2">
      <c r="A23" s="75" t="s">
        <v>1596</v>
      </c>
      <c r="B23" s="76" t="s">
        <v>1595</v>
      </c>
      <c r="C23" s="77">
        <v>43252</v>
      </c>
      <c r="D23" s="36"/>
      <c r="E23" s="24"/>
      <c r="F23" s="74" t="s">
        <v>179</v>
      </c>
      <c r="G23" s="26" t="s">
        <v>30</v>
      </c>
      <c r="H23" s="47" t="s">
        <v>967</v>
      </c>
      <c r="I23" s="27"/>
      <c r="J23" s="62"/>
      <c r="K23" s="53"/>
      <c r="L23" s="29">
        <f t="shared" si="0"/>
        <v>0</v>
      </c>
      <c r="M23" s="28">
        <v>8350</v>
      </c>
    </row>
    <row r="24" spans="1:18" x14ac:dyDescent="0.2">
      <c r="A24" s="75" t="s">
        <v>1598</v>
      </c>
      <c r="B24" s="76" t="s">
        <v>1597</v>
      </c>
      <c r="C24" s="77">
        <v>43259</v>
      </c>
      <c r="D24" s="36">
        <v>2235</v>
      </c>
      <c r="E24" s="24">
        <v>43245</v>
      </c>
      <c r="F24" s="74" t="s">
        <v>196</v>
      </c>
      <c r="G24" s="26" t="s">
        <v>82</v>
      </c>
      <c r="H24" s="47" t="s">
        <v>583</v>
      </c>
      <c r="I24" s="27" t="s">
        <v>77</v>
      </c>
      <c r="J24" s="62">
        <v>1000</v>
      </c>
      <c r="K24" s="53">
        <v>6.5</v>
      </c>
      <c r="L24" s="29">
        <f t="shared" si="0"/>
        <v>1040</v>
      </c>
      <c r="M24" s="28">
        <f t="shared" si="1"/>
        <v>7540</v>
      </c>
    </row>
    <row r="25" spans="1:18" x14ac:dyDescent="0.2">
      <c r="A25" s="75" t="s">
        <v>2106</v>
      </c>
      <c r="B25" s="76" t="s">
        <v>2105</v>
      </c>
      <c r="C25" s="77">
        <v>43326</v>
      </c>
      <c r="D25" s="36">
        <v>138</v>
      </c>
      <c r="E25" s="24">
        <v>43280</v>
      </c>
      <c r="F25" s="74" t="s">
        <v>258</v>
      </c>
      <c r="G25" s="26" t="s">
        <v>2050</v>
      </c>
      <c r="H25" s="48" t="s">
        <v>97</v>
      </c>
      <c r="I25" s="27" t="s">
        <v>497</v>
      </c>
      <c r="J25" s="62">
        <v>1</v>
      </c>
      <c r="K25" s="53">
        <v>1540</v>
      </c>
      <c r="L25" s="29">
        <f t="shared" si="0"/>
        <v>246.4</v>
      </c>
      <c r="M25" s="28">
        <f t="shared" si="1"/>
        <v>1786.4</v>
      </c>
    </row>
    <row r="26" spans="1:18" x14ac:dyDescent="0.2">
      <c r="A26" s="75" t="s">
        <v>2106</v>
      </c>
      <c r="B26" s="76" t="s">
        <v>2105</v>
      </c>
      <c r="C26" s="77">
        <v>43326</v>
      </c>
      <c r="D26" s="36">
        <v>138</v>
      </c>
      <c r="E26" s="24">
        <v>43280</v>
      </c>
      <c r="F26" s="74" t="s">
        <v>258</v>
      </c>
      <c r="G26" s="26" t="s">
        <v>2050</v>
      </c>
      <c r="H26" s="48" t="s">
        <v>576</v>
      </c>
      <c r="I26" s="27" t="s">
        <v>497</v>
      </c>
      <c r="J26" s="62">
        <v>3</v>
      </c>
      <c r="K26" s="53">
        <v>1210</v>
      </c>
      <c r="L26" s="29">
        <f t="shared" si="0"/>
        <v>580.80000000000007</v>
      </c>
      <c r="M26" s="28">
        <f t="shared" si="1"/>
        <v>4210.8</v>
      </c>
    </row>
    <row r="27" spans="1:18" s="117" customFormat="1" x14ac:dyDescent="0.2">
      <c r="A27" s="75" t="s">
        <v>2285</v>
      </c>
      <c r="B27" s="75" t="s">
        <v>2284</v>
      </c>
      <c r="C27" s="77">
        <v>43353</v>
      </c>
      <c r="D27" s="120">
        <v>803</v>
      </c>
      <c r="E27" s="106">
        <v>43291</v>
      </c>
      <c r="F27" s="161" t="s">
        <v>258</v>
      </c>
      <c r="G27" s="109" t="s">
        <v>484</v>
      </c>
      <c r="H27" s="110" t="s">
        <v>97</v>
      </c>
      <c r="I27" s="111" t="s">
        <v>458</v>
      </c>
      <c r="J27" s="112">
        <v>1</v>
      </c>
      <c r="K27" s="113">
        <v>1979.31</v>
      </c>
      <c r="L27" s="114">
        <f t="shared" si="0"/>
        <v>316.68959999999998</v>
      </c>
      <c r="M27" s="115">
        <f t="shared" si="1"/>
        <v>2295.9996000000001</v>
      </c>
    </row>
    <row r="28" spans="1:18" s="117" customFormat="1" x14ac:dyDescent="0.2">
      <c r="A28" s="75" t="s">
        <v>2285</v>
      </c>
      <c r="B28" s="75" t="s">
        <v>2284</v>
      </c>
      <c r="C28" s="77">
        <v>43353</v>
      </c>
      <c r="D28" s="120">
        <v>803</v>
      </c>
      <c r="E28" s="106">
        <v>43291</v>
      </c>
      <c r="F28" s="161" t="s">
        <v>258</v>
      </c>
      <c r="G28" s="109" t="s">
        <v>484</v>
      </c>
      <c r="H28" s="110" t="s">
        <v>576</v>
      </c>
      <c r="I28" s="111" t="s">
        <v>458</v>
      </c>
      <c r="J28" s="112">
        <v>1</v>
      </c>
      <c r="K28" s="113">
        <v>1200</v>
      </c>
      <c r="L28" s="114">
        <f t="shared" si="0"/>
        <v>192</v>
      </c>
      <c r="M28" s="115">
        <f t="shared" si="1"/>
        <v>1392</v>
      </c>
    </row>
    <row r="29" spans="1:18" ht="15" x14ac:dyDescent="0.25">
      <c r="A29" s="23"/>
      <c r="B29" s="23"/>
      <c r="C29" s="23"/>
      <c r="D29" s="25"/>
      <c r="E29" s="24"/>
      <c r="F29" s="24"/>
      <c r="G29" s="26"/>
      <c r="H29" s="32"/>
      <c r="I29" s="27"/>
      <c r="J29" s="62"/>
      <c r="K29" s="28"/>
      <c r="L29" s="29"/>
      <c r="M29" s="28">
        <f>SUM(M14:M28)-0.01</f>
        <v>93887.977599999998</v>
      </c>
      <c r="N29" s="1"/>
      <c r="O29" s="116"/>
      <c r="P29" s="116"/>
      <c r="Q29" s="116"/>
      <c r="R29" s="117"/>
    </row>
    <row r="30" spans="1:18" ht="16.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58"/>
      <c r="P30" s="116"/>
      <c r="Q30" s="159"/>
      <c r="R30" s="117"/>
    </row>
    <row r="31" spans="1:18" ht="16.5" x14ac:dyDescent="0.3">
      <c r="A31" s="38" t="s">
        <v>28</v>
      </c>
      <c r="B31" s="58" t="s">
        <v>595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0"/>
      <c r="P31" s="116"/>
      <c r="Q31" s="157"/>
      <c r="R31" s="117"/>
    </row>
    <row r="32" spans="1:18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16"/>
      <c r="P32" s="116"/>
      <c r="Q32" s="116"/>
      <c r="R32" s="117"/>
    </row>
    <row r="33" spans="1:18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16"/>
      <c r="P33" s="116"/>
      <c r="Q33" s="116"/>
      <c r="R33" s="117"/>
    </row>
    <row r="34" spans="1:18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8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8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"/>
      <c r="O37" s="1"/>
      <c r="P37" s="1"/>
      <c r="Q37" s="1"/>
    </row>
    <row r="38" spans="1:18" ht="15" x14ac:dyDescent="0.25">
      <c r="A38" s="183" t="s">
        <v>23</v>
      </c>
      <c r="B38" s="183"/>
      <c r="C38" s="183"/>
      <c r="D38" s="33"/>
      <c r="E38" s="183" t="s">
        <v>24</v>
      </c>
      <c r="F38" s="183"/>
      <c r="G38" s="33"/>
      <c r="H38" s="156" t="s">
        <v>2581</v>
      </c>
      <c r="I38" s="33"/>
      <c r="J38" s="34"/>
      <c r="K38" s="156" t="s">
        <v>2643</v>
      </c>
      <c r="L38" s="34"/>
      <c r="M38" s="33"/>
    </row>
    <row r="39" spans="1:18" ht="13.9" customHeight="1" x14ac:dyDescent="0.25">
      <c r="A39" s="184" t="s">
        <v>2580</v>
      </c>
      <c r="B39" s="184"/>
      <c r="C39" s="184"/>
      <c r="D39" s="33"/>
      <c r="E39" s="185" t="s">
        <v>25</v>
      </c>
      <c r="F39" s="185"/>
      <c r="G39" s="33"/>
      <c r="H39" s="35" t="s">
        <v>26</v>
      </c>
      <c r="I39" s="33"/>
      <c r="J39" s="186" t="s">
        <v>2644</v>
      </c>
      <c r="K39" s="186"/>
      <c r="L39" s="186"/>
      <c r="M39" s="33"/>
    </row>
    <row r="40" spans="1:18" ht="15" x14ac:dyDescent="0.25">
      <c r="A40" s="55"/>
      <c r="B40" s="55"/>
      <c r="C40" s="55"/>
      <c r="D40" s="1"/>
      <c r="E40" s="1"/>
      <c r="F40" s="1"/>
      <c r="G40" s="1"/>
      <c r="H40" s="1"/>
      <c r="I40" s="1"/>
      <c r="J40" s="187"/>
      <c r="K40" s="187"/>
      <c r="L40" s="187"/>
      <c r="M40" s="1"/>
    </row>
    <row r="41" spans="1:18" ht="15" x14ac:dyDescent="0.25">
      <c r="A41" s="179" t="s">
        <v>27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</sheetData>
  <mergeCells count="15">
    <mergeCell ref="A41:M41"/>
    <mergeCell ref="A11:B11"/>
    <mergeCell ref="C11:G11"/>
    <mergeCell ref="I11:M11"/>
    <mergeCell ref="A38:C38"/>
    <mergeCell ref="E38:F38"/>
    <mergeCell ref="A39:C39"/>
    <mergeCell ref="E39:F39"/>
    <mergeCell ref="J39:L40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2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1.62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8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8" x14ac:dyDescent="0.25">
      <c r="A5" s="68" t="s">
        <v>0</v>
      </c>
      <c r="B5" s="38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8" x14ac:dyDescent="0.25">
      <c r="A6" s="17"/>
      <c r="B6" s="1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169</v>
      </c>
      <c r="D11" s="181"/>
      <c r="E11" s="181"/>
      <c r="F11" s="181"/>
      <c r="G11" s="181"/>
      <c r="H11" s="9" t="s">
        <v>9</v>
      </c>
      <c r="I11" s="182" t="s">
        <v>655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36" t="s">
        <v>177</v>
      </c>
      <c r="B14" s="36" t="s">
        <v>175</v>
      </c>
      <c r="C14" s="77">
        <v>43187</v>
      </c>
      <c r="D14" s="36"/>
      <c r="E14" s="36"/>
      <c r="F14" s="36" t="s">
        <v>179</v>
      </c>
      <c r="G14" s="26" t="s">
        <v>30</v>
      </c>
      <c r="H14" s="51" t="s">
        <v>168</v>
      </c>
      <c r="I14" s="40"/>
      <c r="J14" s="61"/>
      <c r="K14" s="52"/>
      <c r="L14" s="29">
        <f t="shared" ref="L14:L37" si="0">J14*K14*0.16</f>
        <v>0</v>
      </c>
      <c r="M14" s="28">
        <v>25250</v>
      </c>
    </row>
    <row r="15" spans="1:13" ht="25.5" x14ac:dyDescent="0.2">
      <c r="A15" s="36" t="s">
        <v>178</v>
      </c>
      <c r="B15" s="36" t="s">
        <v>176</v>
      </c>
      <c r="C15" s="77">
        <v>43182</v>
      </c>
      <c r="D15" s="36"/>
      <c r="E15" s="36"/>
      <c r="F15" s="36" t="s">
        <v>179</v>
      </c>
      <c r="G15" s="26" t="s">
        <v>30</v>
      </c>
      <c r="H15" s="51" t="s">
        <v>171</v>
      </c>
      <c r="I15" s="40"/>
      <c r="J15" s="61"/>
      <c r="K15" s="52"/>
      <c r="L15" s="29">
        <f t="shared" si="0"/>
        <v>0</v>
      </c>
      <c r="M15" s="28">
        <v>19300</v>
      </c>
    </row>
    <row r="16" spans="1:13" ht="25.5" x14ac:dyDescent="0.2">
      <c r="A16" s="36" t="s">
        <v>630</v>
      </c>
      <c r="B16" s="36" t="s">
        <v>629</v>
      </c>
      <c r="C16" s="77">
        <v>43196</v>
      </c>
      <c r="D16" s="36"/>
      <c r="E16" s="36"/>
      <c r="F16" s="36" t="s">
        <v>179</v>
      </c>
      <c r="G16" s="26" t="s">
        <v>30</v>
      </c>
      <c r="H16" s="51" t="s">
        <v>488</v>
      </c>
      <c r="I16" s="40"/>
      <c r="J16" s="61"/>
      <c r="K16" s="52"/>
      <c r="L16" s="29">
        <f t="shared" si="0"/>
        <v>0</v>
      </c>
      <c r="M16" s="28">
        <v>18000</v>
      </c>
    </row>
    <row r="17" spans="1:13" ht="25.5" x14ac:dyDescent="0.2">
      <c r="A17" s="36" t="s">
        <v>631</v>
      </c>
      <c r="B17" s="36" t="s">
        <v>632</v>
      </c>
      <c r="C17" s="77">
        <v>43203</v>
      </c>
      <c r="D17" s="36"/>
      <c r="E17" s="36"/>
      <c r="F17" s="36" t="s">
        <v>179</v>
      </c>
      <c r="G17" s="26" t="s">
        <v>30</v>
      </c>
      <c r="H17" s="51" t="s">
        <v>494</v>
      </c>
      <c r="I17" s="40"/>
      <c r="J17" s="61"/>
      <c r="K17" s="52"/>
      <c r="L17" s="29">
        <f t="shared" si="0"/>
        <v>0</v>
      </c>
      <c r="M17" s="28">
        <v>16100</v>
      </c>
    </row>
    <row r="18" spans="1:13" ht="15" x14ac:dyDescent="0.25">
      <c r="A18" s="75" t="s">
        <v>648</v>
      </c>
      <c r="B18" s="76" t="s">
        <v>647</v>
      </c>
      <c r="C18" s="77">
        <v>43217</v>
      </c>
      <c r="D18" s="36" t="s">
        <v>519</v>
      </c>
      <c r="E18" s="24">
        <v>43200</v>
      </c>
      <c r="F18" s="42" t="s">
        <v>340</v>
      </c>
      <c r="G18" s="26" t="s">
        <v>145</v>
      </c>
      <c r="H18" s="47" t="s">
        <v>152</v>
      </c>
      <c r="I18" s="27" t="s">
        <v>77</v>
      </c>
      <c r="J18" s="62">
        <v>20</v>
      </c>
      <c r="K18" s="53">
        <v>60</v>
      </c>
      <c r="L18" s="29">
        <f t="shared" si="0"/>
        <v>192</v>
      </c>
      <c r="M18" s="28">
        <f>J18*K18+L18</f>
        <v>1392</v>
      </c>
    </row>
    <row r="19" spans="1:13" ht="15" x14ac:dyDescent="0.25">
      <c r="A19" s="75" t="s">
        <v>648</v>
      </c>
      <c r="B19" s="76" t="s">
        <v>647</v>
      </c>
      <c r="C19" s="77">
        <v>43217</v>
      </c>
      <c r="D19" s="36" t="s">
        <v>519</v>
      </c>
      <c r="E19" s="24">
        <v>43200</v>
      </c>
      <c r="F19" s="42" t="s">
        <v>340</v>
      </c>
      <c r="G19" s="26" t="s">
        <v>145</v>
      </c>
      <c r="H19" s="47" t="s">
        <v>518</v>
      </c>
      <c r="I19" s="27" t="s">
        <v>77</v>
      </c>
      <c r="J19" s="62">
        <v>10</v>
      </c>
      <c r="K19" s="53">
        <v>520</v>
      </c>
      <c r="L19" s="29">
        <f t="shared" si="0"/>
        <v>832</v>
      </c>
      <c r="M19" s="28">
        <f t="shared" ref="M19:M37" si="1">J19*K19+L19</f>
        <v>6032</v>
      </c>
    </row>
    <row r="20" spans="1:13" ht="15" x14ac:dyDescent="0.25">
      <c r="A20" s="75" t="s">
        <v>648</v>
      </c>
      <c r="B20" s="76" t="s">
        <v>647</v>
      </c>
      <c r="C20" s="77">
        <v>43217</v>
      </c>
      <c r="D20" s="36" t="s">
        <v>519</v>
      </c>
      <c r="E20" s="24">
        <v>43200</v>
      </c>
      <c r="F20" s="42" t="s">
        <v>340</v>
      </c>
      <c r="G20" s="26" t="s">
        <v>145</v>
      </c>
      <c r="H20" s="47" t="s">
        <v>515</v>
      </c>
      <c r="I20" s="27" t="s">
        <v>77</v>
      </c>
      <c r="J20" s="62">
        <v>10</v>
      </c>
      <c r="K20" s="53">
        <v>30</v>
      </c>
      <c r="L20" s="29">
        <f t="shared" si="0"/>
        <v>48</v>
      </c>
      <c r="M20" s="28">
        <f t="shared" si="1"/>
        <v>348</v>
      </c>
    </row>
    <row r="21" spans="1:13" ht="15" x14ac:dyDescent="0.25">
      <c r="A21" s="75" t="s">
        <v>642</v>
      </c>
      <c r="B21" s="76" t="s">
        <v>641</v>
      </c>
      <c r="C21" s="77">
        <v>43217</v>
      </c>
      <c r="D21" s="36">
        <v>2115</v>
      </c>
      <c r="E21" s="24">
        <v>43201</v>
      </c>
      <c r="F21" s="42" t="s">
        <v>196</v>
      </c>
      <c r="G21" s="26" t="s">
        <v>82</v>
      </c>
      <c r="H21" s="47" t="s">
        <v>158</v>
      </c>
      <c r="I21" s="27" t="s">
        <v>77</v>
      </c>
      <c r="J21" s="62">
        <v>500</v>
      </c>
      <c r="K21" s="53">
        <v>9.5</v>
      </c>
      <c r="L21" s="29">
        <f t="shared" si="0"/>
        <v>760</v>
      </c>
      <c r="M21" s="28">
        <f t="shared" si="1"/>
        <v>5510</v>
      </c>
    </row>
    <row r="22" spans="1:13" ht="15" x14ac:dyDescent="0.25">
      <c r="A22" s="75" t="s">
        <v>640</v>
      </c>
      <c r="B22" s="76" t="s">
        <v>639</v>
      </c>
      <c r="C22" s="77">
        <v>43217</v>
      </c>
      <c r="D22" s="36">
        <v>2119</v>
      </c>
      <c r="E22" s="24">
        <v>43201</v>
      </c>
      <c r="F22" s="42" t="s">
        <v>196</v>
      </c>
      <c r="G22" s="26" t="s">
        <v>82</v>
      </c>
      <c r="H22" s="47" t="s">
        <v>92</v>
      </c>
      <c r="I22" s="27" t="s">
        <v>96</v>
      </c>
      <c r="J22" s="62">
        <v>1</v>
      </c>
      <c r="K22" s="53">
        <v>2586.1999999999998</v>
      </c>
      <c r="L22" s="29">
        <f t="shared" si="0"/>
        <v>413.79199999999997</v>
      </c>
      <c r="M22" s="28">
        <f t="shared" si="1"/>
        <v>2999.9919999999997</v>
      </c>
    </row>
    <row r="23" spans="1:13" ht="15" x14ac:dyDescent="0.25">
      <c r="A23" s="75" t="s">
        <v>638</v>
      </c>
      <c r="B23" s="76" t="s">
        <v>637</v>
      </c>
      <c r="C23" s="77">
        <v>43217</v>
      </c>
      <c r="D23" s="36">
        <v>2120</v>
      </c>
      <c r="E23" s="24">
        <v>43201</v>
      </c>
      <c r="F23" s="42" t="s">
        <v>196</v>
      </c>
      <c r="G23" s="26" t="s">
        <v>82</v>
      </c>
      <c r="H23" s="47" t="s">
        <v>90</v>
      </c>
      <c r="I23" s="27" t="s">
        <v>96</v>
      </c>
      <c r="J23" s="62">
        <v>1</v>
      </c>
      <c r="K23" s="53">
        <v>3189.65</v>
      </c>
      <c r="L23" s="29">
        <f t="shared" si="0"/>
        <v>510.34400000000005</v>
      </c>
      <c r="M23" s="28">
        <f t="shared" si="1"/>
        <v>3699.9940000000001</v>
      </c>
    </row>
    <row r="24" spans="1:13" ht="15" x14ac:dyDescent="0.25">
      <c r="A24" s="75" t="s">
        <v>636</v>
      </c>
      <c r="B24" s="76" t="s">
        <v>635</v>
      </c>
      <c r="C24" s="77">
        <v>43217</v>
      </c>
      <c r="D24" s="36" t="s">
        <v>542</v>
      </c>
      <c r="E24" s="24">
        <v>43207</v>
      </c>
      <c r="F24" s="42" t="s">
        <v>258</v>
      </c>
      <c r="G24" s="26" t="s">
        <v>471</v>
      </c>
      <c r="H24" s="47" t="s">
        <v>481</v>
      </c>
      <c r="I24" s="27" t="s">
        <v>59</v>
      </c>
      <c r="J24" s="62">
        <v>2</v>
      </c>
      <c r="K24" s="53">
        <v>1980</v>
      </c>
      <c r="L24" s="29">
        <f t="shared" si="0"/>
        <v>633.6</v>
      </c>
      <c r="M24" s="28">
        <f t="shared" si="1"/>
        <v>4593.6000000000004</v>
      </c>
    </row>
    <row r="25" spans="1:13" ht="15" x14ac:dyDescent="0.25">
      <c r="A25" s="75" t="s">
        <v>636</v>
      </c>
      <c r="B25" s="76" t="s">
        <v>635</v>
      </c>
      <c r="C25" s="77">
        <v>43217</v>
      </c>
      <c r="D25" s="36" t="s">
        <v>542</v>
      </c>
      <c r="E25" s="24">
        <v>43207</v>
      </c>
      <c r="F25" s="42" t="s">
        <v>258</v>
      </c>
      <c r="G25" s="26" t="s">
        <v>471</v>
      </c>
      <c r="H25" s="48" t="s">
        <v>482</v>
      </c>
      <c r="I25" s="27" t="s">
        <v>59</v>
      </c>
      <c r="J25" s="62">
        <v>2</v>
      </c>
      <c r="K25" s="53">
        <v>1980</v>
      </c>
      <c r="L25" s="29">
        <f t="shared" si="0"/>
        <v>633.6</v>
      </c>
      <c r="M25" s="28">
        <f t="shared" si="1"/>
        <v>4593.6000000000004</v>
      </c>
    </row>
    <row r="26" spans="1:13" ht="15" x14ac:dyDescent="0.25">
      <c r="A26" s="75" t="s">
        <v>636</v>
      </c>
      <c r="B26" s="76" t="s">
        <v>635</v>
      </c>
      <c r="C26" s="77">
        <v>43217</v>
      </c>
      <c r="D26" s="36" t="s">
        <v>542</v>
      </c>
      <c r="E26" s="24">
        <v>43207</v>
      </c>
      <c r="F26" s="42" t="s">
        <v>258</v>
      </c>
      <c r="G26" s="26" t="s">
        <v>471</v>
      </c>
      <c r="H26" s="48" t="s">
        <v>543</v>
      </c>
      <c r="I26" s="27" t="s">
        <v>56</v>
      </c>
      <c r="J26" s="62">
        <v>4</v>
      </c>
      <c r="K26" s="53">
        <v>384</v>
      </c>
      <c r="L26" s="29">
        <f t="shared" si="0"/>
        <v>245.76</v>
      </c>
      <c r="M26" s="28">
        <f t="shared" si="1"/>
        <v>1781.76</v>
      </c>
    </row>
    <row r="27" spans="1:13" ht="15" x14ac:dyDescent="0.25">
      <c r="A27" s="75" t="s">
        <v>652</v>
      </c>
      <c r="B27" s="76" t="s">
        <v>651</v>
      </c>
      <c r="C27" s="77">
        <v>43217</v>
      </c>
      <c r="D27" s="36" t="s">
        <v>546</v>
      </c>
      <c r="E27" s="24">
        <v>43207</v>
      </c>
      <c r="F27" s="42" t="s">
        <v>199</v>
      </c>
      <c r="G27" s="26" t="s">
        <v>471</v>
      </c>
      <c r="H27" s="48" t="s">
        <v>547</v>
      </c>
      <c r="I27" s="27" t="s">
        <v>532</v>
      </c>
      <c r="J27" s="62">
        <v>64</v>
      </c>
      <c r="K27" s="53">
        <v>430</v>
      </c>
      <c r="L27" s="29">
        <f t="shared" si="0"/>
        <v>4403.2</v>
      </c>
      <c r="M27" s="28">
        <f t="shared" si="1"/>
        <v>31923.200000000001</v>
      </c>
    </row>
    <row r="28" spans="1:13" ht="15" x14ac:dyDescent="0.25">
      <c r="A28" s="75" t="s">
        <v>650</v>
      </c>
      <c r="B28" s="76" t="s">
        <v>649</v>
      </c>
      <c r="C28" s="77">
        <v>43217</v>
      </c>
      <c r="D28" s="36" t="s">
        <v>548</v>
      </c>
      <c r="E28" s="24">
        <v>43207</v>
      </c>
      <c r="F28" s="42" t="s">
        <v>285</v>
      </c>
      <c r="G28" s="26" t="s">
        <v>471</v>
      </c>
      <c r="H28" s="48" t="s">
        <v>549</v>
      </c>
      <c r="I28" s="27" t="s">
        <v>154</v>
      </c>
      <c r="J28" s="62">
        <v>20</v>
      </c>
      <c r="K28" s="53">
        <v>1452</v>
      </c>
      <c r="L28" s="29">
        <f t="shared" si="0"/>
        <v>4646.4000000000005</v>
      </c>
      <c r="M28" s="28">
        <f t="shared" si="1"/>
        <v>33686.400000000001</v>
      </c>
    </row>
    <row r="29" spans="1:13" ht="15" x14ac:dyDescent="0.25">
      <c r="A29" s="75" t="s">
        <v>650</v>
      </c>
      <c r="B29" s="76" t="s">
        <v>649</v>
      </c>
      <c r="C29" s="77">
        <v>43217</v>
      </c>
      <c r="D29" s="36" t="s">
        <v>548</v>
      </c>
      <c r="E29" s="24">
        <v>43207</v>
      </c>
      <c r="F29" s="42" t="s">
        <v>285</v>
      </c>
      <c r="G29" s="26" t="s">
        <v>471</v>
      </c>
      <c r="H29" s="48" t="s">
        <v>550</v>
      </c>
      <c r="I29" s="27" t="s">
        <v>77</v>
      </c>
      <c r="J29" s="62">
        <v>20</v>
      </c>
      <c r="K29" s="53">
        <v>59</v>
      </c>
      <c r="L29" s="29">
        <f t="shared" si="0"/>
        <v>188.8</v>
      </c>
      <c r="M29" s="28">
        <f t="shared" si="1"/>
        <v>1368.8</v>
      </c>
    </row>
    <row r="30" spans="1:13" ht="25.5" x14ac:dyDescent="0.2">
      <c r="A30" s="75" t="s">
        <v>654</v>
      </c>
      <c r="B30" s="76" t="s">
        <v>653</v>
      </c>
      <c r="C30" s="77">
        <v>43217</v>
      </c>
      <c r="D30" s="36">
        <v>8756</v>
      </c>
      <c r="E30" s="24">
        <v>43207</v>
      </c>
      <c r="F30" s="74" t="s">
        <v>196</v>
      </c>
      <c r="G30" s="32" t="s">
        <v>552</v>
      </c>
      <c r="H30" s="48" t="s">
        <v>554</v>
      </c>
      <c r="I30" s="27" t="s">
        <v>540</v>
      </c>
      <c r="J30" s="62">
        <v>300</v>
      </c>
      <c r="K30" s="53">
        <v>8.1896550000000001</v>
      </c>
      <c r="L30" s="29">
        <f t="shared" si="0"/>
        <v>393.10343999999998</v>
      </c>
      <c r="M30" s="28">
        <f t="shared" si="1"/>
        <v>2849.9999399999997</v>
      </c>
    </row>
    <row r="31" spans="1:13" ht="25.5" x14ac:dyDescent="0.2">
      <c r="A31" s="75" t="s">
        <v>643</v>
      </c>
      <c r="B31" s="76" t="s">
        <v>645</v>
      </c>
      <c r="C31" s="77">
        <v>43217</v>
      </c>
      <c r="D31" s="36">
        <v>8757</v>
      </c>
      <c r="E31" s="24">
        <v>43207</v>
      </c>
      <c r="F31" s="74" t="s">
        <v>196</v>
      </c>
      <c r="G31" s="32" t="s">
        <v>552</v>
      </c>
      <c r="H31" s="48" t="s">
        <v>555</v>
      </c>
      <c r="I31" s="27" t="s">
        <v>96</v>
      </c>
      <c r="J31" s="62">
        <v>1</v>
      </c>
      <c r="K31" s="53">
        <v>2413.793103</v>
      </c>
      <c r="L31" s="29">
        <f t="shared" si="0"/>
        <v>386.20689648000001</v>
      </c>
      <c r="M31" s="28">
        <f t="shared" si="1"/>
        <v>2799.99999948</v>
      </c>
    </row>
    <row r="32" spans="1:13" ht="25.5" x14ac:dyDescent="0.2">
      <c r="A32" s="75" t="s">
        <v>644</v>
      </c>
      <c r="B32" s="76" t="s">
        <v>646</v>
      </c>
      <c r="C32" s="77">
        <v>43217</v>
      </c>
      <c r="D32" s="36">
        <v>8758</v>
      </c>
      <c r="E32" s="24">
        <v>43207</v>
      </c>
      <c r="F32" s="74" t="s">
        <v>196</v>
      </c>
      <c r="G32" s="32" t="s">
        <v>552</v>
      </c>
      <c r="H32" s="48" t="s">
        <v>556</v>
      </c>
      <c r="I32" s="27" t="s">
        <v>96</v>
      </c>
      <c r="J32" s="62">
        <v>1</v>
      </c>
      <c r="K32" s="53">
        <v>2931.034482</v>
      </c>
      <c r="L32" s="29">
        <f t="shared" si="0"/>
        <v>468.96551712000002</v>
      </c>
      <c r="M32" s="28">
        <f t="shared" si="1"/>
        <v>3399.9999991200002</v>
      </c>
    </row>
    <row r="33" spans="1:17" ht="25.5" x14ac:dyDescent="0.25">
      <c r="A33" s="75" t="s">
        <v>634</v>
      </c>
      <c r="B33" s="76" t="s">
        <v>633</v>
      </c>
      <c r="C33" s="77">
        <v>43210</v>
      </c>
      <c r="D33" s="36"/>
      <c r="E33" s="24"/>
      <c r="F33" s="74" t="s">
        <v>179</v>
      </c>
      <c r="G33" s="26" t="s">
        <v>30</v>
      </c>
      <c r="H33" s="48" t="s">
        <v>559</v>
      </c>
      <c r="I33" s="27"/>
      <c r="J33" s="62"/>
      <c r="K33" s="53"/>
      <c r="L33" s="29">
        <f t="shared" si="0"/>
        <v>0</v>
      </c>
      <c r="M33" s="28">
        <v>7400</v>
      </c>
      <c r="N33" s="1"/>
      <c r="O33" s="1"/>
      <c r="P33" s="1"/>
      <c r="Q33" s="1"/>
    </row>
    <row r="34" spans="1:17" ht="15" x14ac:dyDescent="0.25">
      <c r="A34" s="75" t="s">
        <v>1501</v>
      </c>
      <c r="B34" s="76" t="s">
        <v>1500</v>
      </c>
      <c r="C34" s="77">
        <v>43266</v>
      </c>
      <c r="D34" s="36">
        <v>766</v>
      </c>
      <c r="E34" s="24">
        <v>43257</v>
      </c>
      <c r="F34" s="74" t="s">
        <v>258</v>
      </c>
      <c r="G34" s="26" t="s">
        <v>484</v>
      </c>
      <c r="H34" s="48" t="s">
        <v>97</v>
      </c>
      <c r="I34" s="27" t="s">
        <v>59</v>
      </c>
      <c r="J34" s="62">
        <v>2</v>
      </c>
      <c r="K34" s="53">
        <v>2300</v>
      </c>
      <c r="L34" s="29">
        <f t="shared" si="0"/>
        <v>736</v>
      </c>
      <c r="M34" s="28">
        <f t="shared" si="1"/>
        <v>5336</v>
      </c>
      <c r="N34" s="1"/>
      <c r="O34" s="1"/>
      <c r="P34" s="1"/>
      <c r="Q34" s="1"/>
    </row>
    <row r="35" spans="1:17" ht="15" x14ac:dyDescent="0.25">
      <c r="A35" s="75" t="s">
        <v>1501</v>
      </c>
      <c r="B35" s="76" t="s">
        <v>1500</v>
      </c>
      <c r="C35" s="77">
        <v>43266</v>
      </c>
      <c r="D35" s="36">
        <v>766</v>
      </c>
      <c r="E35" s="24">
        <v>43257</v>
      </c>
      <c r="F35" s="74" t="s">
        <v>258</v>
      </c>
      <c r="G35" s="26" t="s">
        <v>484</v>
      </c>
      <c r="H35" s="48" t="s">
        <v>543</v>
      </c>
      <c r="I35" s="27" t="s">
        <v>59</v>
      </c>
      <c r="J35" s="62">
        <v>1</v>
      </c>
      <c r="K35" s="53">
        <v>385</v>
      </c>
      <c r="L35" s="29">
        <f t="shared" si="0"/>
        <v>61.6</v>
      </c>
      <c r="M35" s="28">
        <f t="shared" si="1"/>
        <v>446.6</v>
      </c>
      <c r="N35" s="1"/>
      <c r="O35" s="1"/>
      <c r="P35" s="1"/>
      <c r="Q35" s="1"/>
    </row>
    <row r="36" spans="1:17" ht="15" x14ac:dyDescent="0.25">
      <c r="A36" s="30"/>
      <c r="B36" s="30"/>
      <c r="C36" s="24"/>
      <c r="D36" s="36"/>
      <c r="E36" s="24"/>
      <c r="F36" s="24"/>
      <c r="G36" s="26"/>
      <c r="H36" s="48"/>
      <c r="I36" s="27"/>
      <c r="J36" s="62"/>
      <c r="K36" s="53"/>
      <c r="L36" s="29">
        <f t="shared" si="0"/>
        <v>0</v>
      </c>
      <c r="M36" s="28">
        <f t="shared" si="1"/>
        <v>0</v>
      </c>
      <c r="N36" s="1"/>
      <c r="O36" s="1"/>
      <c r="P36" s="1"/>
      <c r="Q36" s="1"/>
    </row>
    <row r="37" spans="1:17" ht="15" x14ac:dyDescent="0.25">
      <c r="A37" s="30"/>
      <c r="B37" s="30"/>
      <c r="C37" s="24"/>
      <c r="D37" s="36"/>
      <c r="E37" s="24"/>
      <c r="F37" s="24"/>
      <c r="G37" s="26"/>
      <c r="H37" s="48"/>
      <c r="I37" s="27"/>
      <c r="J37" s="62"/>
      <c r="K37" s="53"/>
      <c r="L37" s="29">
        <f t="shared" si="0"/>
        <v>0</v>
      </c>
      <c r="M37" s="28">
        <f t="shared" si="1"/>
        <v>0</v>
      </c>
      <c r="N37" s="1"/>
      <c r="O37" s="1"/>
      <c r="P37" s="1"/>
      <c r="Q37" s="1"/>
    </row>
    <row r="38" spans="1:17" ht="15" x14ac:dyDescent="0.25">
      <c r="A38" s="23"/>
      <c r="B38" s="23"/>
      <c r="C38" s="23"/>
      <c r="D38" s="25"/>
      <c r="E38" s="24"/>
      <c r="F38" s="24"/>
      <c r="G38" s="26"/>
      <c r="H38" s="32"/>
      <c r="I38" s="27"/>
      <c r="J38" s="62"/>
      <c r="K38" s="28"/>
      <c r="L38" s="29"/>
      <c r="M38" s="28">
        <f>SUM(M14:M37)-0.01</f>
        <v>198811.93593859999</v>
      </c>
      <c r="N38" s="1"/>
      <c r="O38" s="116"/>
      <c r="P38" s="116"/>
      <c r="Q38" s="116"/>
    </row>
    <row r="39" spans="1:17" ht="16.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8"/>
      <c r="P39" s="116"/>
      <c r="Q39" s="159"/>
    </row>
    <row r="40" spans="1:17" ht="16.5" x14ac:dyDescent="0.3">
      <c r="A40" s="38" t="s">
        <v>28</v>
      </c>
      <c r="B40" s="58" t="s">
        <v>170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60"/>
      <c r="P40" s="116"/>
      <c r="Q40" s="157"/>
    </row>
    <row r="41" spans="1:17" ht="16.5" x14ac:dyDescent="0.3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7"/>
      <c r="P41" s="116"/>
      <c r="Q41" s="116"/>
    </row>
    <row r="42" spans="1:17" ht="15" x14ac:dyDescent="0.25">
      <c r="A42" s="17"/>
      <c r="B42" s="15"/>
      <c r="C42" s="1"/>
      <c r="D42" s="46"/>
      <c r="E42" s="1"/>
      <c r="F42" s="1"/>
      <c r="G42" s="1"/>
      <c r="H42" s="1"/>
      <c r="I42" s="1"/>
      <c r="J42" s="1"/>
      <c r="K42" s="1"/>
      <c r="L42" s="1"/>
      <c r="M42" s="1"/>
      <c r="N42" s="1"/>
      <c r="O42" s="116"/>
      <c r="P42" s="116"/>
      <c r="Q42" s="116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6"/>
      <c r="P43" s="116"/>
      <c r="Q43" s="116"/>
    </row>
    <row r="44" spans="1:17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5">
      <c r="A46" s="17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x14ac:dyDescent="0.25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1"/>
      <c r="O48" s="1"/>
      <c r="P48" s="1"/>
      <c r="Q48" s="1"/>
    </row>
    <row r="49" spans="1:13" ht="15" x14ac:dyDescent="0.25">
      <c r="A49" s="183" t="s">
        <v>23</v>
      </c>
      <c r="B49" s="183"/>
      <c r="C49" s="183"/>
      <c r="D49" s="33"/>
      <c r="E49" s="183" t="s">
        <v>24</v>
      </c>
      <c r="F49" s="183"/>
      <c r="G49" s="33"/>
      <c r="H49" s="155" t="s">
        <v>2581</v>
      </c>
      <c r="I49" s="33"/>
      <c r="J49" s="34"/>
      <c r="K49" s="155" t="s">
        <v>2643</v>
      </c>
      <c r="L49" s="34"/>
      <c r="M49" s="33"/>
    </row>
    <row r="50" spans="1:13" ht="13.9" customHeight="1" x14ac:dyDescent="0.25">
      <c r="A50" s="184" t="s">
        <v>2580</v>
      </c>
      <c r="B50" s="184"/>
      <c r="C50" s="184"/>
      <c r="D50" s="33"/>
      <c r="E50" s="185" t="s">
        <v>25</v>
      </c>
      <c r="F50" s="185"/>
      <c r="G50" s="33"/>
      <c r="H50" s="35" t="s">
        <v>26</v>
      </c>
      <c r="I50" s="33"/>
      <c r="J50" s="186" t="s">
        <v>2644</v>
      </c>
      <c r="K50" s="186"/>
      <c r="L50" s="186"/>
      <c r="M50" s="33"/>
    </row>
    <row r="51" spans="1:13" ht="15" x14ac:dyDescent="0.25">
      <c r="A51" s="55"/>
      <c r="B51" s="55"/>
      <c r="C51" s="55"/>
      <c r="D51" s="1"/>
      <c r="E51" s="1"/>
      <c r="F51" s="1"/>
      <c r="G51" s="1"/>
      <c r="H51" s="1"/>
      <c r="I51" s="1"/>
      <c r="J51" s="187"/>
      <c r="K51" s="187"/>
      <c r="L51" s="187"/>
      <c r="M51" s="1"/>
    </row>
    <row r="52" spans="1:13" ht="15" x14ac:dyDescent="0.25">
      <c r="A52" s="179" t="s">
        <v>27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</row>
  </sheetData>
  <mergeCells count="15">
    <mergeCell ref="A52:M52"/>
    <mergeCell ref="A11:B11"/>
    <mergeCell ref="C11:G11"/>
    <mergeCell ref="I11:M11"/>
    <mergeCell ref="A49:C49"/>
    <mergeCell ref="E49:F49"/>
    <mergeCell ref="A50:C50"/>
    <mergeCell ref="E50:F50"/>
    <mergeCell ref="J50:L51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verticalDpi="0" r:id="rId2"/>
  <headerFooter>
    <oddFooter>Página &amp;P&amp;R&amp;A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1"/>
  <sheetViews>
    <sheetView zoomScaleNormal="100" workbookViewId="0">
      <selection activeCell="G36" sqref="G36"/>
    </sheetView>
  </sheetViews>
  <sheetFormatPr baseColWidth="10" defaultRowHeight="14.25" x14ac:dyDescent="0.2"/>
  <cols>
    <col min="1" max="1" width="13" bestFit="1" customWidth="1"/>
    <col min="2" max="2" width="13.125" customWidth="1"/>
    <col min="7" max="7" width="19.375" bestFit="1" customWidth="1"/>
    <col min="8" max="8" width="37.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6" customHeight="1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1.6" customHeight="1" x14ac:dyDescent="0.25">
      <c r="A11" s="180" t="s">
        <v>8</v>
      </c>
      <c r="B11" s="180"/>
      <c r="C11" s="181" t="s">
        <v>38</v>
      </c>
      <c r="D11" s="181"/>
      <c r="E11" s="181"/>
      <c r="F11" s="181"/>
      <c r="G11" s="181"/>
      <c r="H11" s="9" t="s">
        <v>9</v>
      </c>
      <c r="I11" s="182" t="s">
        <v>738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231</v>
      </c>
      <c r="B14" s="76" t="s">
        <v>228</v>
      </c>
      <c r="C14" s="77">
        <v>43147</v>
      </c>
      <c r="D14" s="49"/>
      <c r="E14" s="50"/>
      <c r="F14" s="74" t="s">
        <v>179</v>
      </c>
      <c r="G14" s="26" t="s">
        <v>30</v>
      </c>
      <c r="H14" s="51" t="s">
        <v>42</v>
      </c>
      <c r="I14" s="40"/>
      <c r="J14" s="61"/>
      <c r="K14" s="52"/>
      <c r="L14" s="29">
        <f t="shared" ref="L14:L31" si="0">J14*K14*0.16</f>
        <v>0</v>
      </c>
      <c r="M14" s="28">
        <v>10200</v>
      </c>
    </row>
    <row r="15" spans="1:13" x14ac:dyDescent="0.2">
      <c r="A15" s="75" t="s">
        <v>232</v>
      </c>
      <c r="B15" s="76" t="s">
        <v>229</v>
      </c>
      <c r="C15" s="77">
        <v>43154</v>
      </c>
      <c r="D15" s="49"/>
      <c r="E15" s="50"/>
      <c r="F15" s="74" t="s">
        <v>179</v>
      </c>
      <c r="G15" s="26" t="s">
        <v>30</v>
      </c>
      <c r="H15" s="51" t="s">
        <v>48</v>
      </c>
      <c r="I15" s="40"/>
      <c r="J15" s="61"/>
      <c r="K15" s="52"/>
      <c r="L15" s="29">
        <f t="shared" si="0"/>
        <v>0</v>
      </c>
      <c r="M15" s="28">
        <v>14100</v>
      </c>
    </row>
    <row r="16" spans="1:13" x14ac:dyDescent="0.2">
      <c r="A16" s="75" t="s">
        <v>233</v>
      </c>
      <c r="B16" s="76" t="s">
        <v>230</v>
      </c>
      <c r="C16" s="77">
        <v>43161</v>
      </c>
      <c r="D16" s="49"/>
      <c r="E16" s="50"/>
      <c r="F16" s="74" t="s">
        <v>179</v>
      </c>
      <c r="G16" s="26" t="s">
        <v>30</v>
      </c>
      <c r="H16" s="51" t="s">
        <v>79</v>
      </c>
      <c r="I16" s="40"/>
      <c r="J16" s="61"/>
      <c r="K16" s="52"/>
      <c r="L16" s="29">
        <f t="shared" si="0"/>
        <v>0</v>
      </c>
      <c r="M16" s="28">
        <v>15900</v>
      </c>
    </row>
    <row r="17" spans="1:17" x14ac:dyDescent="0.2">
      <c r="A17" s="75" t="s">
        <v>241</v>
      </c>
      <c r="B17" s="76" t="s">
        <v>240</v>
      </c>
      <c r="C17" s="77">
        <v>43172</v>
      </c>
      <c r="D17" s="49">
        <v>225</v>
      </c>
      <c r="E17" s="50">
        <v>43164</v>
      </c>
      <c r="F17" s="74" t="s">
        <v>196</v>
      </c>
      <c r="G17" s="26" t="s">
        <v>95</v>
      </c>
      <c r="H17" s="51" t="s">
        <v>103</v>
      </c>
      <c r="I17" s="40" t="s">
        <v>77</v>
      </c>
      <c r="J17" s="61">
        <v>80</v>
      </c>
      <c r="K17" s="52">
        <v>106.9</v>
      </c>
      <c r="L17" s="29">
        <f t="shared" si="0"/>
        <v>1368.32</v>
      </c>
      <c r="M17" s="28">
        <f t="shared" ref="M17:M31" si="1">J17*K17+L17</f>
        <v>9920.32</v>
      </c>
    </row>
    <row r="18" spans="1:17" x14ac:dyDescent="0.2">
      <c r="A18" s="75" t="s">
        <v>241</v>
      </c>
      <c r="B18" s="76" t="s">
        <v>240</v>
      </c>
      <c r="C18" s="77">
        <v>43172</v>
      </c>
      <c r="D18" s="49">
        <v>225</v>
      </c>
      <c r="E18" s="50">
        <v>43164</v>
      </c>
      <c r="F18" s="74" t="s">
        <v>196</v>
      </c>
      <c r="G18" s="26" t="s">
        <v>95</v>
      </c>
      <c r="H18" s="47" t="s">
        <v>101</v>
      </c>
      <c r="I18" s="27" t="s">
        <v>77</v>
      </c>
      <c r="J18" s="62">
        <v>1</v>
      </c>
      <c r="K18" s="53">
        <v>1206.9000000000001</v>
      </c>
      <c r="L18" s="29">
        <f t="shared" si="0"/>
        <v>193.10400000000001</v>
      </c>
      <c r="M18" s="28">
        <f t="shared" si="1"/>
        <v>1400.0040000000001</v>
      </c>
    </row>
    <row r="19" spans="1:17" x14ac:dyDescent="0.2">
      <c r="A19" s="75" t="s">
        <v>241</v>
      </c>
      <c r="B19" s="76" t="s">
        <v>240</v>
      </c>
      <c r="C19" s="77">
        <v>43172</v>
      </c>
      <c r="D19" s="49">
        <v>225</v>
      </c>
      <c r="E19" s="50">
        <v>43164</v>
      </c>
      <c r="F19" s="74" t="s">
        <v>196</v>
      </c>
      <c r="G19" s="26" t="s">
        <v>95</v>
      </c>
      <c r="H19" s="47" t="s">
        <v>102</v>
      </c>
      <c r="I19" s="27" t="s">
        <v>77</v>
      </c>
      <c r="J19" s="62">
        <v>400</v>
      </c>
      <c r="K19" s="53">
        <v>4.2699999999999996</v>
      </c>
      <c r="L19" s="29">
        <f t="shared" si="0"/>
        <v>273.27999999999997</v>
      </c>
      <c r="M19" s="28">
        <f t="shared" si="1"/>
        <v>1981.2799999999997</v>
      </c>
    </row>
    <row r="20" spans="1:17" x14ac:dyDescent="0.2">
      <c r="A20" s="75" t="s">
        <v>234</v>
      </c>
      <c r="B20" s="76" t="s">
        <v>237</v>
      </c>
      <c r="C20" s="77">
        <v>43168</v>
      </c>
      <c r="D20" s="36"/>
      <c r="E20" s="24"/>
      <c r="F20" s="74" t="s">
        <v>179</v>
      </c>
      <c r="G20" s="26" t="s">
        <v>30</v>
      </c>
      <c r="H20" s="47" t="s">
        <v>111</v>
      </c>
      <c r="I20" s="27"/>
      <c r="J20" s="62"/>
      <c r="K20" s="53"/>
      <c r="L20" s="29">
        <f t="shared" si="0"/>
        <v>0</v>
      </c>
      <c r="M20" s="28">
        <v>17100</v>
      </c>
    </row>
    <row r="21" spans="1:17" x14ac:dyDescent="0.2">
      <c r="A21" s="75" t="s">
        <v>242</v>
      </c>
      <c r="B21" s="76" t="s">
        <v>243</v>
      </c>
      <c r="C21" s="77">
        <v>43181</v>
      </c>
      <c r="D21" s="36">
        <v>2041</v>
      </c>
      <c r="E21" s="24">
        <v>43172</v>
      </c>
      <c r="F21" s="74" t="s">
        <v>196</v>
      </c>
      <c r="G21" s="26" t="s">
        <v>82</v>
      </c>
      <c r="H21" s="47" t="s">
        <v>104</v>
      </c>
      <c r="I21" s="27" t="s">
        <v>91</v>
      </c>
      <c r="J21" s="62">
        <v>60</v>
      </c>
      <c r="K21" s="53">
        <v>159.47999999999999</v>
      </c>
      <c r="L21" s="29">
        <f t="shared" si="0"/>
        <v>1531.0079999999998</v>
      </c>
      <c r="M21" s="28">
        <f>J21*K21+L21+0.17</f>
        <v>11099.977999999999</v>
      </c>
    </row>
    <row r="22" spans="1:17" x14ac:dyDescent="0.2">
      <c r="A22" s="75" t="s">
        <v>235</v>
      </c>
      <c r="B22" s="76" t="s">
        <v>238</v>
      </c>
      <c r="C22" s="77">
        <v>43175</v>
      </c>
      <c r="D22" s="36"/>
      <c r="E22" s="24"/>
      <c r="F22" s="74" t="s">
        <v>179</v>
      </c>
      <c r="G22" s="26" t="s">
        <v>30</v>
      </c>
      <c r="H22" s="47" t="s">
        <v>167</v>
      </c>
      <c r="I22" s="27"/>
      <c r="J22" s="62"/>
      <c r="K22" s="53"/>
      <c r="L22" s="29">
        <f t="shared" si="0"/>
        <v>0</v>
      </c>
      <c r="M22" s="28">
        <v>17200</v>
      </c>
    </row>
    <row r="23" spans="1:17" x14ac:dyDescent="0.2">
      <c r="A23" s="75" t="s">
        <v>236</v>
      </c>
      <c r="B23" s="76" t="s">
        <v>239</v>
      </c>
      <c r="C23" s="77">
        <v>43182</v>
      </c>
      <c r="D23" s="36"/>
      <c r="E23" s="24"/>
      <c r="F23" s="74" t="s">
        <v>179</v>
      </c>
      <c r="G23" s="26" t="s">
        <v>30</v>
      </c>
      <c r="H23" s="47" t="s">
        <v>168</v>
      </c>
      <c r="I23" s="27"/>
      <c r="J23" s="62"/>
      <c r="K23" s="53"/>
      <c r="L23" s="29">
        <f t="shared" si="0"/>
        <v>0</v>
      </c>
      <c r="M23" s="28">
        <v>7300</v>
      </c>
    </row>
    <row r="24" spans="1:17" x14ac:dyDescent="0.2">
      <c r="A24" s="75" t="s">
        <v>745</v>
      </c>
      <c r="B24" s="76" t="s">
        <v>746</v>
      </c>
      <c r="C24" s="77">
        <v>43200</v>
      </c>
      <c r="D24" s="36">
        <v>2078</v>
      </c>
      <c r="E24" s="24">
        <v>43192</v>
      </c>
      <c r="F24" s="74" t="s">
        <v>196</v>
      </c>
      <c r="G24" s="26" t="s">
        <v>82</v>
      </c>
      <c r="H24" s="47" t="s">
        <v>487</v>
      </c>
      <c r="I24" s="27" t="s">
        <v>91</v>
      </c>
      <c r="J24" s="62">
        <v>40</v>
      </c>
      <c r="K24" s="53">
        <v>161.63999999999999</v>
      </c>
      <c r="L24" s="29">
        <f t="shared" si="0"/>
        <v>1034.4959999999999</v>
      </c>
      <c r="M24" s="28">
        <f t="shared" si="1"/>
        <v>7500.0959999999995</v>
      </c>
    </row>
    <row r="25" spans="1:17" x14ac:dyDescent="0.2">
      <c r="A25" s="75" t="s">
        <v>744</v>
      </c>
      <c r="B25" s="76" t="s">
        <v>743</v>
      </c>
      <c r="C25" s="77">
        <v>43200</v>
      </c>
      <c r="D25" s="36">
        <v>2079</v>
      </c>
      <c r="E25" s="24">
        <v>43192</v>
      </c>
      <c r="F25" s="74" t="s">
        <v>196</v>
      </c>
      <c r="G25" s="26" t="s">
        <v>82</v>
      </c>
      <c r="H25" s="48" t="s">
        <v>92</v>
      </c>
      <c r="I25" s="27" t="s">
        <v>91</v>
      </c>
      <c r="J25" s="62">
        <v>40</v>
      </c>
      <c r="K25" s="53">
        <v>150</v>
      </c>
      <c r="L25" s="29">
        <f t="shared" si="0"/>
        <v>960</v>
      </c>
      <c r="M25" s="28">
        <f t="shared" si="1"/>
        <v>6960</v>
      </c>
    </row>
    <row r="26" spans="1:17" x14ac:dyDescent="0.2">
      <c r="A26" s="75" t="s">
        <v>741</v>
      </c>
      <c r="B26" s="76" t="s">
        <v>739</v>
      </c>
      <c r="C26" s="77">
        <v>43203</v>
      </c>
      <c r="D26" s="36"/>
      <c r="E26" s="24"/>
      <c r="F26" s="74" t="s">
        <v>179</v>
      </c>
      <c r="G26" s="26" t="s">
        <v>30</v>
      </c>
      <c r="H26" s="48" t="s">
        <v>494</v>
      </c>
      <c r="I26" s="27"/>
      <c r="J26" s="62"/>
      <c r="K26" s="53"/>
      <c r="L26" s="29">
        <f t="shared" si="0"/>
        <v>0</v>
      </c>
      <c r="M26" s="28">
        <v>7900</v>
      </c>
    </row>
    <row r="27" spans="1:17" x14ac:dyDescent="0.2">
      <c r="A27" s="75" t="s">
        <v>737</v>
      </c>
      <c r="B27" s="76" t="s">
        <v>736</v>
      </c>
      <c r="C27" s="77">
        <v>43217</v>
      </c>
      <c r="D27" s="36">
        <v>887</v>
      </c>
      <c r="E27" s="24">
        <v>43203</v>
      </c>
      <c r="F27" s="74" t="s">
        <v>258</v>
      </c>
      <c r="G27" s="26" t="s">
        <v>496</v>
      </c>
      <c r="H27" s="48" t="s">
        <v>97</v>
      </c>
      <c r="I27" s="27" t="s">
        <v>497</v>
      </c>
      <c r="J27" s="62">
        <v>7</v>
      </c>
      <c r="K27" s="53">
        <v>220</v>
      </c>
      <c r="L27" s="29">
        <f t="shared" si="0"/>
        <v>246.4</v>
      </c>
      <c r="M27" s="28">
        <f t="shared" si="1"/>
        <v>1786.4</v>
      </c>
    </row>
    <row r="28" spans="1:17" x14ac:dyDescent="0.2">
      <c r="A28" s="75" t="s">
        <v>737</v>
      </c>
      <c r="B28" s="76" t="s">
        <v>736</v>
      </c>
      <c r="C28" s="77">
        <v>43217</v>
      </c>
      <c r="D28" s="36">
        <v>887</v>
      </c>
      <c r="E28" s="24">
        <v>43203</v>
      </c>
      <c r="F28" s="74" t="s">
        <v>258</v>
      </c>
      <c r="G28" s="26" t="s">
        <v>496</v>
      </c>
      <c r="H28" s="48" t="s">
        <v>485</v>
      </c>
      <c r="I28" s="27" t="s">
        <v>497</v>
      </c>
      <c r="J28" s="62">
        <v>7</v>
      </c>
      <c r="K28" s="53">
        <v>220</v>
      </c>
      <c r="L28" s="29">
        <f t="shared" si="0"/>
        <v>246.4</v>
      </c>
      <c r="M28" s="28">
        <f t="shared" si="1"/>
        <v>1786.4</v>
      </c>
    </row>
    <row r="29" spans="1:17" x14ac:dyDescent="0.2">
      <c r="A29" s="75" t="s">
        <v>742</v>
      </c>
      <c r="B29" s="76" t="s">
        <v>740</v>
      </c>
      <c r="C29" s="77">
        <v>43210</v>
      </c>
      <c r="D29" s="36"/>
      <c r="E29" s="24"/>
      <c r="F29" s="74" t="s">
        <v>179</v>
      </c>
      <c r="G29" s="26" t="s">
        <v>30</v>
      </c>
      <c r="H29" s="48" t="s">
        <v>559</v>
      </c>
      <c r="I29" s="27"/>
      <c r="J29" s="62"/>
      <c r="K29" s="53"/>
      <c r="L29" s="29">
        <f t="shared" si="0"/>
        <v>0</v>
      </c>
      <c r="M29" s="28">
        <v>5100</v>
      </c>
    </row>
    <row r="30" spans="1:17" x14ac:dyDescent="0.2">
      <c r="A30" s="75" t="s">
        <v>1063</v>
      </c>
      <c r="B30" s="76" t="s">
        <v>1061</v>
      </c>
      <c r="C30" s="77">
        <v>43242</v>
      </c>
      <c r="D30" s="36">
        <v>271</v>
      </c>
      <c r="E30" s="24">
        <v>43227</v>
      </c>
      <c r="F30" s="74" t="s">
        <v>196</v>
      </c>
      <c r="G30" s="26" t="s">
        <v>95</v>
      </c>
      <c r="H30" s="48" t="s">
        <v>103</v>
      </c>
      <c r="I30" s="27" t="s">
        <v>77</v>
      </c>
      <c r="J30" s="62">
        <v>60</v>
      </c>
      <c r="K30" s="53">
        <v>106.9</v>
      </c>
      <c r="L30" s="29">
        <f t="shared" si="0"/>
        <v>1026.24</v>
      </c>
      <c r="M30" s="28">
        <f>J30*K30+L30-0.24</f>
        <v>7440</v>
      </c>
    </row>
    <row r="31" spans="1:17" x14ac:dyDescent="0.2">
      <c r="A31" s="75" t="s">
        <v>1064</v>
      </c>
      <c r="B31" s="76" t="s">
        <v>1062</v>
      </c>
      <c r="C31" s="77">
        <v>43242</v>
      </c>
      <c r="D31" s="36">
        <v>274</v>
      </c>
      <c r="E31" s="24">
        <v>43227</v>
      </c>
      <c r="F31" s="74" t="s">
        <v>196</v>
      </c>
      <c r="G31" s="26" t="s">
        <v>95</v>
      </c>
      <c r="H31" s="48" t="s">
        <v>90</v>
      </c>
      <c r="I31" s="27" t="s">
        <v>77</v>
      </c>
      <c r="J31" s="62">
        <v>1</v>
      </c>
      <c r="K31" s="53">
        <v>3103.45</v>
      </c>
      <c r="L31" s="29">
        <f t="shared" si="0"/>
        <v>496.55199999999996</v>
      </c>
      <c r="M31" s="28">
        <f t="shared" si="1"/>
        <v>3600.002</v>
      </c>
    </row>
    <row r="32" spans="1:17" ht="15" x14ac:dyDescent="0.25">
      <c r="A32" s="23"/>
      <c r="B32" s="23"/>
      <c r="C32" s="23"/>
      <c r="D32" s="25"/>
      <c r="E32" s="24"/>
      <c r="F32" s="24"/>
      <c r="G32" s="26"/>
      <c r="H32" s="32"/>
      <c r="I32" s="27"/>
      <c r="J32" s="62"/>
      <c r="K32" s="28"/>
      <c r="L32" s="29"/>
      <c r="M32" s="28">
        <f>SUM(M14:M31)</f>
        <v>148274.48000000001</v>
      </c>
      <c r="N32" s="1"/>
      <c r="O32" s="116"/>
      <c r="P32" s="116"/>
      <c r="Q32" s="116"/>
    </row>
    <row r="33" spans="1:17" ht="16.5" x14ac:dyDescent="0.3">
      <c r="A33" s="38" t="s">
        <v>28</v>
      </c>
      <c r="B33" s="58" t="s">
        <v>41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0"/>
      <c r="P33" s="116"/>
      <c r="Q33" s="157"/>
    </row>
    <row r="34" spans="1:17" ht="16.5" x14ac:dyDescent="0.3">
      <c r="A34" s="38"/>
      <c r="B34" s="5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0"/>
      <c r="P34" s="116"/>
      <c r="Q34" s="157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"/>
      <c r="O37" s="1"/>
      <c r="P37" s="1"/>
      <c r="Q37" s="1"/>
    </row>
    <row r="38" spans="1:17" ht="15" x14ac:dyDescent="0.25">
      <c r="A38" s="183" t="s">
        <v>23</v>
      </c>
      <c r="B38" s="183"/>
      <c r="C38" s="183"/>
      <c r="D38" s="33"/>
      <c r="E38" s="183" t="s">
        <v>24</v>
      </c>
      <c r="F38" s="183"/>
      <c r="G38" s="33"/>
      <c r="H38" s="156" t="s">
        <v>2581</v>
      </c>
      <c r="I38" s="33"/>
      <c r="J38" s="34"/>
      <c r="K38" s="156" t="s">
        <v>2643</v>
      </c>
      <c r="L38" s="34"/>
      <c r="M38" s="33"/>
    </row>
    <row r="39" spans="1:17" ht="13.9" customHeight="1" x14ac:dyDescent="0.25">
      <c r="A39" s="184" t="s">
        <v>2580</v>
      </c>
      <c r="B39" s="184"/>
      <c r="C39" s="184"/>
      <c r="D39" s="33"/>
      <c r="E39" s="185" t="s">
        <v>25</v>
      </c>
      <c r="F39" s="185"/>
      <c r="G39" s="33"/>
      <c r="H39" s="35" t="s">
        <v>26</v>
      </c>
      <c r="I39" s="33"/>
      <c r="J39" s="186" t="s">
        <v>2644</v>
      </c>
      <c r="K39" s="186"/>
      <c r="L39" s="186"/>
      <c r="M39" s="33"/>
    </row>
    <row r="40" spans="1:17" ht="15" x14ac:dyDescent="0.25">
      <c r="A40" s="55"/>
      <c r="B40" s="55"/>
      <c r="C40" s="55"/>
      <c r="D40" s="1"/>
      <c r="E40" s="1"/>
      <c r="F40" s="1"/>
      <c r="G40" s="1"/>
      <c r="H40" s="1"/>
      <c r="I40" s="1"/>
      <c r="J40" s="187"/>
      <c r="K40" s="187"/>
      <c r="L40" s="187"/>
      <c r="M40" s="1"/>
    </row>
    <row r="41" spans="1:17" ht="15" x14ac:dyDescent="0.25">
      <c r="A41" s="179" t="s">
        <v>27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</sheetData>
  <mergeCells count="15">
    <mergeCell ref="A41:M41"/>
    <mergeCell ref="A11:B11"/>
    <mergeCell ref="C11:G11"/>
    <mergeCell ref="I11:M11"/>
    <mergeCell ref="A38:C38"/>
    <mergeCell ref="E38:F38"/>
    <mergeCell ref="A39:C39"/>
    <mergeCell ref="E39:F39"/>
    <mergeCell ref="J39:L40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1"/>
  <sheetViews>
    <sheetView topLeftCell="A7" zoomScaleNormal="100" workbookViewId="0">
      <selection activeCell="F37" sqref="F37"/>
    </sheetView>
  </sheetViews>
  <sheetFormatPr baseColWidth="10" defaultRowHeight="14.25" x14ac:dyDescent="0.2"/>
  <cols>
    <col min="1" max="1" width="13" bestFit="1" customWidth="1"/>
    <col min="2" max="2" width="13" customWidth="1"/>
    <col min="7" max="7" width="19.75" bestFit="1" customWidth="1"/>
    <col min="8" max="8" width="36.87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8.25" customHeight="1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9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38</v>
      </c>
      <c r="D11" s="181"/>
      <c r="E11" s="181"/>
      <c r="F11" s="181"/>
      <c r="G11" s="181"/>
      <c r="H11" s="9" t="s">
        <v>9</v>
      </c>
      <c r="I11" s="182" t="s">
        <v>1601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246</v>
      </c>
      <c r="B14" s="76" t="s">
        <v>244</v>
      </c>
      <c r="C14" s="77">
        <v>43154</v>
      </c>
      <c r="D14" s="49"/>
      <c r="E14" s="50"/>
      <c r="F14" s="74" t="s">
        <v>179</v>
      </c>
      <c r="G14" s="26" t="s">
        <v>30</v>
      </c>
      <c r="H14" s="51" t="s">
        <v>48</v>
      </c>
      <c r="I14" s="40"/>
      <c r="J14" s="61"/>
      <c r="K14" s="52"/>
      <c r="L14" s="29">
        <f t="shared" ref="L14:L29" si="0">J14*K14*0.16</f>
        <v>0</v>
      </c>
      <c r="M14" s="28">
        <v>14200</v>
      </c>
    </row>
    <row r="15" spans="1:13" ht="25.5" x14ac:dyDescent="0.2">
      <c r="A15" s="75" t="s">
        <v>247</v>
      </c>
      <c r="B15" s="76" t="s">
        <v>245</v>
      </c>
      <c r="C15" s="77">
        <v>43161</v>
      </c>
      <c r="D15" s="49"/>
      <c r="E15" s="50"/>
      <c r="F15" s="74" t="s">
        <v>179</v>
      </c>
      <c r="G15" s="26" t="s">
        <v>30</v>
      </c>
      <c r="H15" s="51" t="s">
        <v>79</v>
      </c>
      <c r="I15" s="40"/>
      <c r="J15" s="61"/>
      <c r="K15" s="52"/>
      <c r="L15" s="29">
        <f t="shared" si="0"/>
        <v>0</v>
      </c>
      <c r="M15" s="28">
        <v>14100</v>
      </c>
    </row>
    <row r="16" spans="1:13" x14ac:dyDescent="0.2">
      <c r="A16" s="75" t="s">
        <v>261</v>
      </c>
      <c r="B16" s="76" t="s">
        <v>262</v>
      </c>
      <c r="C16" s="77">
        <v>43172</v>
      </c>
      <c r="D16" s="49">
        <v>219</v>
      </c>
      <c r="E16" s="50">
        <v>43160</v>
      </c>
      <c r="F16" s="74" t="s">
        <v>196</v>
      </c>
      <c r="G16" s="26" t="s">
        <v>95</v>
      </c>
      <c r="H16" s="51" t="s">
        <v>90</v>
      </c>
      <c r="I16" s="40" t="s">
        <v>96</v>
      </c>
      <c r="J16" s="61">
        <v>2</v>
      </c>
      <c r="K16" s="52">
        <v>3103.45</v>
      </c>
      <c r="L16" s="29">
        <f t="shared" si="0"/>
        <v>993.10399999999993</v>
      </c>
      <c r="M16" s="28">
        <f t="shared" ref="M16:M29" si="1">J16*K16+L16</f>
        <v>7200.0039999999999</v>
      </c>
    </row>
    <row r="17" spans="1:17" x14ac:dyDescent="0.2">
      <c r="A17" s="75" t="s">
        <v>257</v>
      </c>
      <c r="B17" s="76" t="s">
        <v>256</v>
      </c>
      <c r="C17" s="77">
        <v>43172</v>
      </c>
      <c r="D17" s="49">
        <v>220</v>
      </c>
      <c r="E17" s="50">
        <v>43160</v>
      </c>
      <c r="F17" s="74" t="s">
        <v>258</v>
      </c>
      <c r="G17" s="26" t="s">
        <v>95</v>
      </c>
      <c r="H17" s="51" t="s">
        <v>97</v>
      </c>
      <c r="I17" s="40" t="s">
        <v>59</v>
      </c>
      <c r="J17" s="61">
        <v>1</v>
      </c>
      <c r="K17" s="52">
        <v>1810.34</v>
      </c>
      <c r="L17" s="29">
        <f t="shared" si="0"/>
        <v>289.65440000000001</v>
      </c>
      <c r="M17" s="28">
        <f>J17*K17+L17+0.01</f>
        <v>2100.0044000000003</v>
      </c>
    </row>
    <row r="18" spans="1:17" x14ac:dyDescent="0.2">
      <c r="A18" s="75" t="s">
        <v>260</v>
      </c>
      <c r="B18" s="76" t="s">
        <v>259</v>
      </c>
      <c r="C18" s="77">
        <v>43172</v>
      </c>
      <c r="D18" s="36">
        <v>224</v>
      </c>
      <c r="E18" s="24">
        <v>43164</v>
      </c>
      <c r="F18" s="74" t="s">
        <v>196</v>
      </c>
      <c r="G18" s="26" t="s">
        <v>95</v>
      </c>
      <c r="H18" s="47" t="s">
        <v>100</v>
      </c>
      <c r="I18" s="27" t="s">
        <v>77</v>
      </c>
      <c r="J18" s="62">
        <v>2000</v>
      </c>
      <c r="K18" s="53">
        <v>4.66</v>
      </c>
      <c r="L18" s="29">
        <f t="shared" si="0"/>
        <v>1491.2</v>
      </c>
      <c r="M18" s="28">
        <f t="shared" si="1"/>
        <v>10811.2</v>
      </c>
    </row>
    <row r="19" spans="1:17" x14ac:dyDescent="0.2">
      <c r="A19" s="75" t="s">
        <v>260</v>
      </c>
      <c r="B19" s="76" t="s">
        <v>259</v>
      </c>
      <c r="C19" s="77">
        <v>43172</v>
      </c>
      <c r="D19" s="36">
        <v>224</v>
      </c>
      <c r="E19" s="24">
        <v>43164</v>
      </c>
      <c r="F19" s="74" t="s">
        <v>196</v>
      </c>
      <c r="G19" s="26" t="s">
        <v>95</v>
      </c>
      <c r="H19" s="47" t="s">
        <v>99</v>
      </c>
      <c r="I19" s="27" t="s">
        <v>77</v>
      </c>
      <c r="J19" s="62">
        <v>5</v>
      </c>
      <c r="K19" s="53">
        <v>1206.9000000000001</v>
      </c>
      <c r="L19" s="29">
        <f t="shared" si="0"/>
        <v>965.52</v>
      </c>
      <c r="M19" s="28">
        <f t="shared" si="1"/>
        <v>7000.02</v>
      </c>
    </row>
    <row r="20" spans="1:17" x14ac:dyDescent="0.2">
      <c r="A20" s="75" t="s">
        <v>249</v>
      </c>
      <c r="B20" s="76" t="s">
        <v>248</v>
      </c>
      <c r="C20" s="77">
        <v>43168</v>
      </c>
      <c r="D20" s="36"/>
      <c r="E20" s="24"/>
      <c r="F20" s="74" t="s">
        <v>179</v>
      </c>
      <c r="G20" s="26" t="s">
        <v>30</v>
      </c>
      <c r="H20" s="47" t="s">
        <v>111</v>
      </c>
      <c r="I20" s="27"/>
      <c r="J20" s="62"/>
      <c r="K20" s="53"/>
      <c r="L20" s="29">
        <f t="shared" si="0"/>
        <v>0</v>
      </c>
      <c r="M20" s="28">
        <v>13500</v>
      </c>
    </row>
    <row r="21" spans="1:17" x14ac:dyDescent="0.2">
      <c r="A21" s="75" t="s">
        <v>265</v>
      </c>
      <c r="B21" s="76" t="s">
        <v>266</v>
      </c>
      <c r="C21" s="77">
        <v>43181</v>
      </c>
      <c r="D21" s="36">
        <v>2039</v>
      </c>
      <c r="E21" s="24">
        <v>43172</v>
      </c>
      <c r="F21" s="74" t="s">
        <v>285</v>
      </c>
      <c r="G21" s="26" t="s">
        <v>82</v>
      </c>
      <c r="H21" s="47" t="s">
        <v>153</v>
      </c>
      <c r="I21" s="27" t="s">
        <v>154</v>
      </c>
      <c r="J21" s="62">
        <v>26</v>
      </c>
      <c r="K21" s="53">
        <v>3155</v>
      </c>
      <c r="L21" s="29">
        <f t="shared" si="0"/>
        <v>13124.800000000001</v>
      </c>
      <c r="M21" s="28">
        <f t="shared" si="1"/>
        <v>95154.8</v>
      </c>
    </row>
    <row r="22" spans="1:17" x14ac:dyDescent="0.2">
      <c r="A22" s="75" t="s">
        <v>264</v>
      </c>
      <c r="B22" s="76" t="s">
        <v>263</v>
      </c>
      <c r="C22" s="77">
        <v>43181</v>
      </c>
      <c r="D22" s="36">
        <v>2040</v>
      </c>
      <c r="E22" s="24">
        <v>43172</v>
      </c>
      <c r="F22" s="74" t="s">
        <v>267</v>
      </c>
      <c r="G22" s="26" t="s">
        <v>82</v>
      </c>
      <c r="H22" s="47" t="s">
        <v>155</v>
      </c>
      <c r="I22" s="27" t="s">
        <v>77</v>
      </c>
      <c r="J22" s="62">
        <v>1</v>
      </c>
      <c r="K22" s="53">
        <v>1665</v>
      </c>
      <c r="L22" s="29">
        <f t="shared" si="0"/>
        <v>266.39999999999998</v>
      </c>
      <c r="M22" s="28">
        <f t="shared" si="1"/>
        <v>1931.4</v>
      </c>
    </row>
    <row r="23" spans="1:17" x14ac:dyDescent="0.2">
      <c r="A23" s="75" t="s">
        <v>264</v>
      </c>
      <c r="B23" s="76" t="s">
        <v>263</v>
      </c>
      <c r="C23" s="77">
        <v>43181</v>
      </c>
      <c r="D23" s="36">
        <v>2040</v>
      </c>
      <c r="E23" s="24">
        <v>43172</v>
      </c>
      <c r="F23" s="74" t="s">
        <v>267</v>
      </c>
      <c r="G23" s="26" t="s">
        <v>82</v>
      </c>
      <c r="H23" s="47" t="s">
        <v>156</v>
      </c>
      <c r="I23" s="27" t="s">
        <v>77</v>
      </c>
      <c r="J23" s="62">
        <v>2</v>
      </c>
      <c r="K23" s="53">
        <v>358</v>
      </c>
      <c r="L23" s="29">
        <f t="shared" si="0"/>
        <v>114.56</v>
      </c>
      <c r="M23" s="28">
        <f t="shared" si="1"/>
        <v>830.56</v>
      </c>
    </row>
    <row r="24" spans="1:17" x14ac:dyDescent="0.2">
      <c r="A24" s="75" t="s">
        <v>264</v>
      </c>
      <c r="B24" s="76" t="s">
        <v>263</v>
      </c>
      <c r="C24" s="77">
        <v>43181</v>
      </c>
      <c r="D24" s="36">
        <v>2040</v>
      </c>
      <c r="E24" s="24">
        <v>43172</v>
      </c>
      <c r="F24" s="74" t="s">
        <v>267</v>
      </c>
      <c r="G24" s="26" t="s">
        <v>82</v>
      </c>
      <c r="H24" s="47" t="s">
        <v>157</v>
      </c>
      <c r="I24" s="27" t="s">
        <v>77</v>
      </c>
      <c r="J24" s="62">
        <v>2</v>
      </c>
      <c r="K24" s="53">
        <v>337</v>
      </c>
      <c r="L24" s="29">
        <f t="shared" si="0"/>
        <v>107.84</v>
      </c>
      <c r="M24" s="28">
        <f t="shared" si="1"/>
        <v>781.84</v>
      </c>
    </row>
    <row r="25" spans="1:17" x14ac:dyDescent="0.2">
      <c r="A25" s="75" t="s">
        <v>250</v>
      </c>
      <c r="B25" s="76" t="s">
        <v>253</v>
      </c>
      <c r="C25" s="77">
        <v>43175</v>
      </c>
      <c r="D25" s="36"/>
      <c r="E25" s="24"/>
      <c r="F25" s="74" t="s">
        <v>179</v>
      </c>
      <c r="G25" s="26" t="s">
        <v>30</v>
      </c>
      <c r="H25" s="48" t="s">
        <v>167</v>
      </c>
      <c r="I25" s="27"/>
      <c r="J25" s="62"/>
      <c r="K25" s="53"/>
      <c r="L25" s="29">
        <f t="shared" si="0"/>
        <v>0</v>
      </c>
      <c r="M25" s="28">
        <v>18000</v>
      </c>
    </row>
    <row r="26" spans="1:17" x14ac:dyDescent="0.2">
      <c r="A26" s="75" t="s">
        <v>251</v>
      </c>
      <c r="B26" s="76" t="s">
        <v>254</v>
      </c>
      <c r="C26" s="77">
        <v>43187</v>
      </c>
      <c r="D26" s="36"/>
      <c r="E26" s="24"/>
      <c r="F26" s="74" t="s">
        <v>179</v>
      </c>
      <c r="G26" s="26" t="s">
        <v>30</v>
      </c>
      <c r="H26" s="48" t="s">
        <v>168</v>
      </c>
      <c r="I26" s="27"/>
      <c r="J26" s="62"/>
      <c r="K26" s="53"/>
      <c r="L26" s="29">
        <f t="shared" si="0"/>
        <v>0</v>
      </c>
      <c r="M26" s="28">
        <v>15200</v>
      </c>
    </row>
    <row r="27" spans="1:17" x14ac:dyDescent="0.2">
      <c r="A27" s="75" t="s">
        <v>252</v>
      </c>
      <c r="B27" s="76" t="s">
        <v>255</v>
      </c>
      <c r="C27" s="77">
        <v>43182</v>
      </c>
      <c r="D27" s="36"/>
      <c r="E27" s="24"/>
      <c r="F27" s="74" t="s">
        <v>179</v>
      </c>
      <c r="G27" s="26" t="s">
        <v>30</v>
      </c>
      <c r="H27" s="48" t="s">
        <v>171</v>
      </c>
      <c r="I27" s="27"/>
      <c r="J27" s="62"/>
      <c r="K27" s="53"/>
      <c r="L27" s="29">
        <f t="shared" si="0"/>
        <v>0</v>
      </c>
      <c r="M27" s="28">
        <v>25100</v>
      </c>
    </row>
    <row r="28" spans="1:17" x14ac:dyDescent="0.2">
      <c r="A28" s="75" t="s">
        <v>1600</v>
      </c>
      <c r="B28" s="76" t="s">
        <v>1599</v>
      </c>
      <c r="C28" s="77">
        <v>43266</v>
      </c>
      <c r="D28" s="36">
        <v>768</v>
      </c>
      <c r="E28" s="24">
        <v>43257</v>
      </c>
      <c r="F28" s="74" t="s">
        <v>258</v>
      </c>
      <c r="G28" s="26" t="s">
        <v>484</v>
      </c>
      <c r="H28" s="48" t="s">
        <v>97</v>
      </c>
      <c r="I28" s="27" t="s">
        <v>59</v>
      </c>
      <c r="J28" s="62">
        <v>3</v>
      </c>
      <c r="K28" s="53">
        <v>1800</v>
      </c>
      <c r="L28" s="29">
        <f t="shared" si="0"/>
        <v>864</v>
      </c>
      <c r="M28" s="28">
        <f t="shared" si="1"/>
        <v>6264</v>
      </c>
    </row>
    <row r="29" spans="1:17" x14ac:dyDescent="0.2">
      <c r="A29" s="163" t="s">
        <v>1602</v>
      </c>
      <c r="B29" s="164" t="s">
        <v>1603</v>
      </c>
      <c r="C29" s="165">
        <v>43200</v>
      </c>
      <c r="D29" s="36">
        <v>237</v>
      </c>
      <c r="E29" s="24">
        <v>43194</v>
      </c>
      <c r="F29" s="74" t="s">
        <v>196</v>
      </c>
      <c r="G29" s="26" t="s">
        <v>95</v>
      </c>
      <c r="H29" s="48" t="s">
        <v>90</v>
      </c>
      <c r="I29" s="27" t="s">
        <v>96</v>
      </c>
      <c r="J29" s="62">
        <v>2</v>
      </c>
      <c r="K29" s="53">
        <v>3103.45</v>
      </c>
      <c r="L29" s="29">
        <f t="shared" si="0"/>
        <v>993.10399999999993</v>
      </c>
      <c r="M29" s="28">
        <f t="shared" si="1"/>
        <v>7200.0039999999999</v>
      </c>
    </row>
    <row r="30" spans="1:17" ht="15" x14ac:dyDescent="0.25">
      <c r="A30" s="23"/>
      <c r="B30" s="23"/>
      <c r="C30" s="23"/>
      <c r="D30" s="25"/>
      <c r="E30" s="24"/>
      <c r="F30" s="24"/>
      <c r="G30" s="26"/>
      <c r="H30" s="32"/>
      <c r="I30" s="27"/>
      <c r="J30" s="62"/>
      <c r="K30" s="28"/>
      <c r="L30" s="29"/>
      <c r="M30" s="28">
        <f>SUM(M14:M29)-0.01</f>
        <v>239373.82239999998</v>
      </c>
      <c r="N30" s="1"/>
      <c r="O30" s="116"/>
      <c r="P30" s="116"/>
      <c r="Q30" s="116"/>
    </row>
    <row r="31" spans="1:17" ht="11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58"/>
      <c r="P31" s="116"/>
      <c r="Q31" s="159"/>
    </row>
    <row r="32" spans="1:17" ht="16.5" x14ac:dyDescent="0.3">
      <c r="A32" s="38" t="s">
        <v>28</v>
      </c>
      <c r="B32" s="58" t="s">
        <v>53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0"/>
      <c r="P32" s="116"/>
      <c r="Q32" s="157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"/>
      <c r="O37" s="1"/>
      <c r="P37" s="1"/>
      <c r="Q37" s="1"/>
    </row>
    <row r="38" spans="1:17" ht="15" x14ac:dyDescent="0.25">
      <c r="A38" s="183" t="s">
        <v>23</v>
      </c>
      <c r="B38" s="183"/>
      <c r="C38" s="183"/>
      <c r="D38" s="33"/>
      <c r="E38" s="183" t="s">
        <v>24</v>
      </c>
      <c r="F38" s="183"/>
      <c r="G38" s="33"/>
      <c r="H38" s="156" t="s">
        <v>2581</v>
      </c>
      <c r="I38" s="33"/>
      <c r="J38" s="34"/>
      <c r="K38" s="156" t="s">
        <v>2643</v>
      </c>
      <c r="L38" s="34"/>
      <c r="M38" s="33"/>
    </row>
    <row r="39" spans="1:17" ht="13.9" customHeight="1" x14ac:dyDescent="0.25">
      <c r="A39" s="184" t="s">
        <v>2580</v>
      </c>
      <c r="B39" s="184"/>
      <c r="C39" s="184"/>
      <c r="D39" s="33"/>
      <c r="E39" s="185" t="s">
        <v>25</v>
      </c>
      <c r="F39" s="185"/>
      <c r="G39" s="33"/>
      <c r="H39" s="35" t="s">
        <v>26</v>
      </c>
      <c r="I39" s="33"/>
      <c r="J39" s="186" t="s">
        <v>2644</v>
      </c>
      <c r="K39" s="186"/>
      <c r="L39" s="186"/>
      <c r="M39" s="33"/>
    </row>
    <row r="40" spans="1:17" ht="15" x14ac:dyDescent="0.25">
      <c r="A40" s="55"/>
      <c r="B40" s="55"/>
      <c r="C40" s="55"/>
      <c r="D40" s="1"/>
      <c r="E40" s="1"/>
      <c r="F40" s="1"/>
      <c r="G40" s="1"/>
      <c r="H40" s="1"/>
      <c r="I40" s="1"/>
      <c r="J40" s="187"/>
      <c r="K40" s="187"/>
      <c r="L40" s="187"/>
      <c r="M40" s="1"/>
    </row>
    <row r="41" spans="1:17" ht="15" x14ac:dyDescent="0.25">
      <c r="A41" s="179" t="s">
        <v>27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</sheetData>
  <mergeCells count="15">
    <mergeCell ref="A41:M41"/>
    <mergeCell ref="A11:B11"/>
    <mergeCell ref="C11:G11"/>
    <mergeCell ref="I11:M11"/>
    <mergeCell ref="A38:C38"/>
    <mergeCell ref="E38:F38"/>
    <mergeCell ref="A39:C39"/>
    <mergeCell ref="E39:F39"/>
    <mergeCell ref="J39:L40"/>
    <mergeCell ref="A1:M1"/>
    <mergeCell ref="A9:C10"/>
    <mergeCell ref="G9:H9"/>
    <mergeCell ref="L9:M9"/>
    <mergeCell ref="G10:H10"/>
    <mergeCell ref="A7:C7"/>
  </mergeCells>
  <hyperlinks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9"/>
  <sheetViews>
    <sheetView topLeftCell="A7" zoomScaleNormal="100" workbookViewId="0">
      <selection activeCell="E42" sqref="E42"/>
    </sheetView>
  </sheetViews>
  <sheetFormatPr baseColWidth="10" defaultRowHeight="14.25" x14ac:dyDescent="0.2"/>
  <cols>
    <col min="1" max="1" width="13" bestFit="1" customWidth="1"/>
    <col min="2" max="2" width="12.12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8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1" customHeight="1" x14ac:dyDescent="0.25">
      <c r="A11" s="180" t="s">
        <v>8</v>
      </c>
      <c r="B11" s="180"/>
      <c r="C11" s="181" t="s">
        <v>51</v>
      </c>
      <c r="D11" s="181"/>
      <c r="E11" s="181"/>
      <c r="F11" s="181"/>
      <c r="G11" s="181"/>
      <c r="H11" s="9" t="s">
        <v>9</v>
      </c>
      <c r="I11" s="182" t="s">
        <v>755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270</v>
      </c>
      <c r="B14" s="76" t="s">
        <v>268</v>
      </c>
      <c r="C14" s="77">
        <v>43154</v>
      </c>
      <c r="D14" s="49"/>
      <c r="E14" s="50"/>
      <c r="F14" s="74" t="s">
        <v>179</v>
      </c>
      <c r="G14" s="26" t="s">
        <v>30</v>
      </c>
      <c r="H14" s="51" t="s">
        <v>48</v>
      </c>
      <c r="I14" s="40"/>
      <c r="J14" s="61"/>
      <c r="K14" s="52"/>
      <c r="L14" s="29">
        <f t="shared" ref="L14:L34" si="0">J14*K14*0.16</f>
        <v>0</v>
      </c>
      <c r="M14" s="28">
        <v>7800</v>
      </c>
    </row>
    <row r="15" spans="1:13" ht="25.5" x14ac:dyDescent="0.2">
      <c r="A15" s="75" t="s">
        <v>271</v>
      </c>
      <c r="B15" s="76" t="s">
        <v>269</v>
      </c>
      <c r="C15" s="77">
        <v>43161</v>
      </c>
      <c r="D15" s="49"/>
      <c r="E15" s="50"/>
      <c r="F15" s="74" t="s">
        <v>179</v>
      </c>
      <c r="G15" s="26" t="s">
        <v>30</v>
      </c>
      <c r="H15" s="51" t="s">
        <v>79</v>
      </c>
      <c r="I15" s="40"/>
      <c r="J15" s="61"/>
      <c r="K15" s="52"/>
      <c r="L15" s="29">
        <f t="shared" si="0"/>
        <v>0</v>
      </c>
      <c r="M15" s="28">
        <v>15600</v>
      </c>
    </row>
    <row r="16" spans="1:13" x14ac:dyDescent="0.2">
      <c r="A16" s="75" t="s">
        <v>284</v>
      </c>
      <c r="B16" s="76" t="s">
        <v>283</v>
      </c>
      <c r="C16" s="77">
        <v>43172</v>
      </c>
      <c r="D16" s="49">
        <v>2018</v>
      </c>
      <c r="E16" s="50">
        <v>43164</v>
      </c>
      <c r="F16" s="74" t="s">
        <v>285</v>
      </c>
      <c r="G16" s="26" t="s">
        <v>82</v>
      </c>
      <c r="H16" s="51" t="s">
        <v>83</v>
      </c>
      <c r="I16" s="40" t="s">
        <v>77</v>
      </c>
      <c r="J16" s="61">
        <v>10</v>
      </c>
      <c r="K16" s="52">
        <v>125</v>
      </c>
      <c r="L16" s="29">
        <f t="shared" si="0"/>
        <v>200</v>
      </c>
      <c r="M16" s="28">
        <f t="shared" ref="M16:M34" si="1">J16*K16+L16</f>
        <v>1450</v>
      </c>
    </row>
    <row r="17" spans="1:13" x14ac:dyDescent="0.2">
      <c r="A17" s="75" t="s">
        <v>280</v>
      </c>
      <c r="B17" s="76" t="s">
        <v>279</v>
      </c>
      <c r="C17" s="77">
        <v>43172</v>
      </c>
      <c r="D17" s="49">
        <v>2017</v>
      </c>
      <c r="E17" s="50">
        <v>43164</v>
      </c>
      <c r="F17" s="74" t="s">
        <v>196</v>
      </c>
      <c r="G17" s="26" t="s">
        <v>82</v>
      </c>
      <c r="H17" s="51" t="s">
        <v>104</v>
      </c>
      <c r="I17" s="40" t="s">
        <v>91</v>
      </c>
      <c r="J17" s="61">
        <v>20</v>
      </c>
      <c r="K17" s="52">
        <v>161.63999999999999</v>
      </c>
      <c r="L17" s="29">
        <f t="shared" si="0"/>
        <v>517.24799999999993</v>
      </c>
      <c r="M17" s="28">
        <f t="shared" si="1"/>
        <v>3750.0479999999998</v>
      </c>
    </row>
    <row r="18" spans="1:13" x14ac:dyDescent="0.2">
      <c r="A18" s="75" t="s">
        <v>282</v>
      </c>
      <c r="B18" s="76" t="s">
        <v>281</v>
      </c>
      <c r="C18" s="77">
        <v>43172</v>
      </c>
      <c r="D18" s="36">
        <v>1997</v>
      </c>
      <c r="E18" s="24">
        <v>43159</v>
      </c>
      <c r="F18" s="74" t="s">
        <v>285</v>
      </c>
      <c r="G18" s="26" t="s">
        <v>82</v>
      </c>
      <c r="H18" s="47" t="s">
        <v>86</v>
      </c>
      <c r="I18" s="27" t="s">
        <v>88</v>
      </c>
      <c r="J18" s="62">
        <v>10</v>
      </c>
      <c r="K18" s="53">
        <v>29</v>
      </c>
      <c r="L18" s="29">
        <f t="shared" si="0"/>
        <v>46.4</v>
      </c>
      <c r="M18" s="28">
        <f t="shared" si="1"/>
        <v>336.4</v>
      </c>
    </row>
    <row r="19" spans="1:13" x14ac:dyDescent="0.2">
      <c r="A19" s="75" t="s">
        <v>282</v>
      </c>
      <c r="B19" s="76" t="s">
        <v>281</v>
      </c>
      <c r="C19" s="77">
        <v>43172</v>
      </c>
      <c r="D19" s="36">
        <v>1997</v>
      </c>
      <c r="E19" s="24">
        <v>43159</v>
      </c>
      <c r="F19" s="74" t="s">
        <v>285</v>
      </c>
      <c r="G19" s="26" t="s">
        <v>82</v>
      </c>
      <c r="H19" s="47" t="s">
        <v>109</v>
      </c>
      <c r="I19" s="27" t="s">
        <v>88</v>
      </c>
      <c r="J19" s="62">
        <v>30</v>
      </c>
      <c r="K19" s="53">
        <v>27</v>
      </c>
      <c r="L19" s="29">
        <f t="shared" si="0"/>
        <v>129.6</v>
      </c>
      <c r="M19" s="28">
        <f t="shared" si="1"/>
        <v>939.6</v>
      </c>
    </row>
    <row r="20" spans="1:13" ht="25.5" x14ac:dyDescent="0.2">
      <c r="A20" s="166"/>
      <c r="B20" s="76" t="s">
        <v>272</v>
      </c>
      <c r="C20" s="77">
        <v>43173</v>
      </c>
      <c r="D20" s="36"/>
      <c r="E20" s="24"/>
      <c r="F20" s="74" t="s">
        <v>179</v>
      </c>
      <c r="G20" s="26" t="s">
        <v>30</v>
      </c>
      <c r="H20" s="47" t="s">
        <v>111</v>
      </c>
      <c r="I20" s="27"/>
      <c r="J20" s="62"/>
      <c r="K20" s="53"/>
      <c r="L20" s="29">
        <f t="shared" si="0"/>
        <v>0</v>
      </c>
      <c r="M20" s="28">
        <v>14850</v>
      </c>
    </row>
    <row r="21" spans="1:13" ht="25.5" x14ac:dyDescent="0.2">
      <c r="A21" s="75" t="s">
        <v>276</v>
      </c>
      <c r="B21" s="76" t="s">
        <v>273</v>
      </c>
      <c r="C21" s="77">
        <v>43175</v>
      </c>
      <c r="D21" s="36"/>
      <c r="E21" s="24"/>
      <c r="F21" s="74" t="s">
        <v>179</v>
      </c>
      <c r="G21" s="26" t="s">
        <v>30</v>
      </c>
      <c r="H21" s="47" t="s">
        <v>167</v>
      </c>
      <c r="I21" s="27"/>
      <c r="J21" s="62"/>
      <c r="K21" s="53"/>
      <c r="L21" s="29">
        <f t="shared" si="0"/>
        <v>0</v>
      </c>
      <c r="M21" s="28">
        <v>11850</v>
      </c>
    </row>
    <row r="22" spans="1:13" ht="25.5" x14ac:dyDescent="0.2">
      <c r="A22" s="75" t="s">
        <v>277</v>
      </c>
      <c r="B22" s="76" t="s">
        <v>274</v>
      </c>
      <c r="C22" s="77">
        <v>43187</v>
      </c>
      <c r="D22" s="36"/>
      <c r="E22" s="24"/>
      <c r="F22" s="74" t="s">
        <v>179</v>
      </c>
      <c r="G22" s="26" t="s">
        <v>30</v>
      </c>
      <c r="H22" s="47" t="s">
        <v>168</v>
      </c>
      <c r="I22" s="27"/>
      <c r="J22" s="62"/>
      <c r="K22" s="53"/>
      <c r="L22" s="29">
        <f t="shared" si="0"/>
        <v>0</v>
      </c>
      <c r="M22" s="28">
        <v>8100</v>
      </c>
    </row>
    <row r="23" spans="1:13" ht="25.5" x14ac:dyDescent="0.2">
      <c r="A23" s="75" t="s">
        <v>278</v>
      </c>
      <c r="B23" s="76" t="s">
        <v>275</v>
      </c>
      <c r="C23" s="77">
        <v>43182</v>
      </c>
      <c r="D23" s="36"/>
      <c r="E23" s="24"/>
      <c r="F23" s="74" t="s">
        <v>179</v>
      </c>
      <c r="G23" s="26" t="s">
        <v>30</v>
      </c>
      <c r="H23" s="47" t="s">
        <v>171</v>
      </c>
      <c r="I23" s="27"/>
      <c r="J23" s="62"/>
      <c r="K23" s="53"/>
      <c r="L23" s="29">
        <f t="shared" si="0"/>
        <v>0</v>
      </c>
      <c r="M23" s="28">
        <v>5400</v>
      </c>
    </row>
    <row r="24" spans="1:13" x14ac:dyDescent="0.2">
      <c r="A24" s="75" t="s">
        <v>748</v>
      </c>
      <c r="B24" s="76" t="s">
        <v>747</v>
      </c>
      <c r="C24" s="77">
        <v>43200</v>
      </c>
      <c r="D24" s="36">
        <v>714</v>
      </c>
      <c r="E24" s="24">
        <v>43185</v>
      </c>
      <c r="F24" s="74" t="s">
        <v>258</v>
      </c>
      <c r="G24" s="26" t="s">
        <v>484</v>
      </c>
      <c r="H24" s="47" t="s">
        <v>97</v>
      </c>
      <c r="I24" s="27" t="s">
        <v>458</v>
      </c>
      <c r="J24" s="62">
        <v>1</v>
      </c>
      <c r="K24" s="53">
        <v>1540</v>
      </c>
      <c r="L24" s="29">
        <f t="shared" si="0"/>
        <v>246.4</v>
      </c>
      <c r="M24" s="28">
        <f t="shared" si="1"/>
        <v>1786.4</v>
      </c>
    </row>
    <row r="25" spans="1:13" x14ac:dyDescent="0.2">
      <c r="A25" s="75" t="s">
        <v>748</v>
      </c>
      <c r="B25" s="76" t="s">
        <v>747</v>
      </c>
      <c r="C25" s="77">
        <v>43200</v>
      </c>
      <c r="D25" s="36">
        <v>714</v>
      </c>
      <c r="E25" s="24">
        <v>43185</v>
      </c>
      <c r="F25" s="74" t="s">
        <v>258</v>
      </c>
      <c r="G25" s="26" t="s">
        <v>484</v>
      </c>
      <c r="H25" s="48" t="s">
        <v>485</v>
      </c>
      <c r="I25" s="27" t="s">
        <v>458</v>
      </c>
      <c r="J25" s="62">
        <v>1</v>
      </c>
      <c r="K25" s="53">
        <v>1540</v>
      </c>
      <c r="L25" s="29">
        <f t="shared" si="0"/>
        <v>246.4</v>
      </c>
      <c r="M25" s="28">
        <f t="shared" si="1"/>
        <v>1786.4</v>
      </c>
    </row>
    <row r="26" spans="1:13" x14ac:dyDescent="0.2">
      <c r="A26" s="75" t="s">
        <v>748</v>
      </c>
      <c r="B26" s="76" t="s">
        <v>747</v>
      </c>
      <c r="C26" s="77">
        <v>43200</v>
      </c>
      <c r="D26" s="36">
        <v>714</v>
      </c>
      <c r="E26" s="24">
        <v>43185</v>
      </c>
      <c r="F26" s="74" t="s">
        <v>258</v>
      </c>
      <c r="G26" s="26" t="s">
        <v>484</v>
      </c>
      <c r="H26" s="48" t="s">
        <v>460</v>
      </c>
      <c r="I26" s="27" t="s">
        <v>458</v>
      </c>
      <c r="J26" s="62">
        <v>2</v>
      </c>
      <c r="K26" s="53">
        <v>495</v>
      </c>
      <c r="L26" s="29">
        <f t="shared" si="0"/>
        <v>158.4</v>
      </c>
      <c r="M26" s="28">
        <f t="shared" si="1"/>
        <v>1148.4000000000001</v>
      </c>
    </row>
    <row r="27" spans="1:13" x14ac:dyDescent="0.2">
      <c r="A27" s="75" t="s">
        <v>752</v>
      </c>
      <c r="B27" s="76" t="s">
        <v>751</v>
      </c>
      <c r="C27" s="77">
        <v>43217</v>
      </c>
      <c r="D27" s="36" t="s">
        <v>504</v>
      </c>
      <c r="E27" s="24">
        <v>43195</v>
      </c>
      <c r="F27" s="74" t="s">
        <v>340</v>
      </c>
      <c r="G27" s="26" t="s">
        <v>145</v>
      </c>
      <c r="H27" s="48" t="s">
        <v>505</v>
      </c>
      <c r="I27" s="27" t="s">
        <v>77</v>
      </c>
      <c r="J27" s="62">
        <v>3</v>
      </c>
      <c r="K27" s="53">
        <v>520</v>
      </c>
      <c r="L27" s="29">
        <f t="shared" si="0"/>
        <v>249.6</v>
      </c>
      <c r="M27" s="28">
        <f t="shared" si="1"/>
        <v>1809.6</v>
      </c>
    </row>
    <row r="28" spans="1:13" x14ac:dyDescent="0.2">
      <c r="A28" s="75" t="s">
        <v>752</v>
      </c>
      <c r="B28" s="76" t="s">
        <v>751</v>
      </c>
      <c r="C28" s="77">
        <v>43217</v>
      </c>
      <c r="D28" s="36" t="s">
        <v>504</v>
      </c>
      <c r="E28" s="24">
        <v>43195</v>
      </c>
      <c r="F28" s="74" t="s">
        <v>340</v>
      </c>
      <c r="G28" s="26" t="s">
        <v>145</v>
      </c>
      <c r="H28" s="48" t="s">
        <v>506</v>
      </c>
      <c r="I28" s="27" t="s">
        <v>77</v>
      </c>
      <c r="J28" s="62">
        <v>30</v>
      </c>
      <c r="K28" s="53">
        <v>30</v>
      </c>
      <c r="L28" s="29">
        <f t="shared" si="0"/>
        <v>144</v>
      </c>
      <c r="M28" s="28">
        <f t="shared" si="1"/>
        <v>1044</v>
      </c>
    </row>
    <row r="29" spans="1:13" x14ac:dyDescent="0.2">
      <c r="A29" s="75" t="s">
        <v>753</v>
      </c>
      <c r="B29" s="76" t="s">
        <v>754</v>
      </c>
      <c r="C29" s="77">
        <v>43217</v>
      </c>
      <c r="D29" s="36" t="s">
        <v>509</v>
      </c>
      <c r="E29" s="24">
        <v>43195</v>
      </c>
      <c r="F29" s="74" t="s">
        <v>340</v>
      </c>
      <c r="G29" s="26" t="s">
        <v>145</v>
      </c>
      <c r="H29" s="48" t="s">
        <v>506</v>
      </c>
      <c r="I29" s="27" t="s">
        <v>77</v>
      </c>
      <c r="J29" s="62">
        <v>10</v>
      </c>
      <c r="K29" s="53">
        <v>30</v>
      </c>
      <c r="L29" s="29">
        <f t="shared" si="0"/>
        <v>48</v>
      </c>
      <c r="M29" s="28">
        <f t="shared" si="1"/>
        <v>348</v>
      </c>
    </row>
    <row r="30" spans="1:13" x14ac:dyDescent="0.2">
      <c r="A30" s="75" t="s">
        <v>750</v>
      </c>
      <c r="B30" s="76" t="s">
        <v>749</v>
      </c>
      <c r="C30" s="77">
        <v>43217</v>
      </c>
      <c r="D30" s="36">
        <v>722</v>
      </c>
      <c r="E30" s="24">
        <v>43200</v>
      </c>
      <c r="F30" s="74" t="s">
        <v>258</v>
      </c>
      <c r="G30" s="26" t="s">
        <v>484</v>
      </c>
      <c r="H30" s="48" t="s">
        <v>485</v>
      </c>
      <c r="I30" s="27" t="s">
        <v>458</v>
      </c>
      <c r="J30" s="62">
        <v>1</v>
      </c>
      <c r="K30" s="53">
        <v>1540</v>
      </c>
      <c r="L30" s="29">
        <f t="shared" si="0"/>
        <v>246.4</v>
      </c>
      <c r="M30" s="28">
        <f t="shared" si="1"/>
        <v>1786.4</v>
      </c>
    </row>
    <row r="31" spans="1:13" x14ac:dyDescent="0.2">
      <c r="A31" s="75" t="s">
        <v>750</v>
      </c>
      <c r="B31" s="76" t="s">
        <v>749</v>
      </c>
      <c r="C31" s="77">
        <v>43217</v>
      </c>
      <c r="D31" s="36">
        <v>722</v>
      </c>
      <c r="E31" s="24">
        <v>43200</v>
      </c>
      <c r="F31" s="74" t="s">
        <v>258</v>
      </c>
      <c r="G31" s="26" t="s">
        <v>484</v>
      </c>
      <c r="H31" s="48" t="s">
        <v>97</v>
      </c>
      <c r="I31" s="27" t="s">
        <v>458</v>
      </c>
      <c r="J31" s="62">
        <v>1</v>
      </c>
      <c r="K31" s="53">
        <v>1540</v>
      </c>
      <c r="L31" s="29">
        <f t="shared" si="0"/>
        <v>246.4</v>
      </c>
      <c r="M31" s="28">
        <f t="shared" si="1"/>
        <v>1786.4</v>
      </c>
    </row>
    <row r="32" spans="1:13" x14ac:dyDescent="0.2">
      <c r="A32" s="75" t="s">
        <v>750</v>
      </c>
      <c r="B32" s="76" t="s">
        <v>749</v>
      </c>
      <c r="C32" s="77">
        <v>43217</v>
      </c>
      <c r="D32" s="36">
        <v>722</v>
      </c>
      <c r="E32" s="24">
        <v>43200</v>
      </c>
      <c r="F32" s="74" t="s">
        <v>258</v>
      </c>
      <c r="G32" s="26" t="s">
        <v>484</v>
      </c>
      <c r="H32" s="48" t="s">
        <v>529</v>
      </c>
      <c r="I32" s="27" t="s">
        <v>458</v>
      </c>
      <c r="J32" s="62">
        <v>2</v>
      </c>
      <c r="K32" s="53">
        <v>495</v>
      </c>
      <c r="L32" s="29">
        <f t="shared" si="0"/>
        <v>158.4</v>
      </c>
      <c r="M32" s="28">
        <f t="shared" si="1"/>
        <v>1148.4000000000001</v>
      </c>
    </row>
    <row r="33" spans="1:17" s="117" customFormat="1" ht="15" x14ac:dyDescent="0.25">
      <c r="A33" s="75" t="s">
        <v>2108</v>
      </c>
      <c r="B33" s="76" t="s">
        <v>2107</v>
      </c>
      <c r="C33" s="77">
        <v>43326</v>
      </c>
      <c r="D33" s="120">
        <v>2405</v>
      </c>
      <c r="E33" s="106">
        <v>43292</v>
      </c>
      <c r="F33" s="74" t="s">
        <v>196</v>
      </c>
      <c r="G33" s="109" t="s">
        <v>82</v>
      </c>
      <c r="H33" s="110" t="s">
        <v>487</v>
      </c>
      <c r="I33" s="111" t="s">
        <v>96</v>
      </c>
      <c r="J33" s="112">
        <v>1</v>
      </c>
      <c r="K33" s="113">
        <v>3189.65</v>
      </c>
      <c r="L33" s="114">
        <f t="shared" si="0"/>
        <v>510.34400000000005</v>
      </c>
      <c r="M33" s="115">
        <f t="shared" si="1"/>
        <v>3699.9940000000001</v>
      </c>
      <c r="N33" s="116"/>
      <c r="O33" s="116"/>
      <c r="P33" s="116"/>
      <c r="Q33" s="116"/>
    </row>
    <row r="34" spans="1:17" ht="15" x14ac:dyDescent="0.25">
      <c r="A34" s="41"/>
      <c r="B34" s="42"/>
      <c r="C34" s="43"/>
      <c r="D34" s="36"/>
      <c r="E34" s="24"/>
      <c r="F34" s="74"/>
      <c r="G34" s="26"/>
      <c r="H34" s="48"/>
      <c r="I34" s="27"/>
      <c r="J34" s="62"/>
      <c r="K34" s="53"/>
      <c r="L34" s="29">
        <f t="shared" si="0"/>
        <v>0</v>
      </c>
      <c r="M34" s="28">
        <f t="shared" si="1"/>
        <v>0</v>
      </c>
      <c r="N34" s="1"/>
      <c r="O34" s="1"/>
      <c r="P34" s="1"/>
      <c r="Q34" s="1"/>
    </row>
    <row r="35" spans="1:17" ht="15" x14ac:dyDescent="0.25">
      <c r="A35" s="23"/>
      <c r="B35" s="23"/>
      <c r="C35" s="23"/>
      <c r="D35" s="25"/>
      <c r="E35" s="24"/>
      <c r="F35" s="24"/>
      <c r="G35" s="26"/>
      <c r="H35" s="32"/>
      <c r="I35" s="27"/>
      <c r="J35" s="62"/>
      <c r="K35" s="28"/>
      <c r="L35" s="29"/>
      <c r="M35" s="28">
        <f>SUM(M14:M34)</f>
        <v>86420.041999999972</v>
      </c>
      <c r="N35" s="1"/>
      <c r="O35" s="116"/>
      <c r="P35" s="116"/>
      <c r="Q35" s="116"/>
    </row>
    <row r="36" spans="1:17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58"/>
      <c r="P36" s="116"/>
      <c r="Q36" s="159"/>
    </row>
    <row r="37" spans="1:17" ht="16.5" x14ac:dyDescent="0.3">
      <c r="A37" s="38" t="s">
        <v>28</v>
      </c>
      <c r="B37" s="58" t="s">
        <v>52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60"/>
      <c r="P37" s="116"/>
      <c r="Q37" s="157"/>
    </row>
    <row r="38" spans="1:17" ht="16.5" x14ac:dyDescent="0.3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57"/>
      <c r="P38" s="116"/>
      <c r="Q38" s="116"/>
    </row>
    <row r="39" spans="1:17" ht="15" x14ac:dyDescent="0.25">
      <c r="A39" s="17"/>
      <c r="B39" s="15"/>
      <c r="C39" s="1"/>
      <c r="D39" s="46"/>
      <c r="E39" s="1"/>
      <c r="F39" s="1"/>
      <c r="G39" s="1"/>
      <c r="H39" s="1"/>
      <c r="I39" s="1"/>
      <c r="J39" s="1"/>
      <c r="K39" s="1"/>
      <c r="L39" s="1"/>
      <c r="M39" s="1"/>
      <c r="N39" s="1"/>
      <c r="O39" s="116"/>
      <c r="P39" s="116"/>
      <c r="Q39" s="116"/>
    </row>
    <row r="40" spans="1:17" ht="15" x14ac:dyDescent="0.25">
      <c r="A40" s="17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16"/>
      <c r="P40" s="116"/>
      <c r="Q40" s="116"/>
    </row>
    <row r="41" spans="1:17" ht="15" x14ac:dyDescent="0.25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16"/>
      <c r="P41" s="116"/>
      <c r="Q41" s="116"/>
    </row>
    <row r="42" spans="1:17" ht="15" x14ac:dyDescent="0.25">
      <c r="A42" s="17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1"/>
      <c r="O45" s="1"/>
      <c r="P45" s="1"/>
      <c r="Q45" s="1"/>
    </row>
    <row r="46" spans="1:17" ht="15" x14ac:dyDescent="0.25">
      <c r="A46" s="183" t="s">
        <v>23</v>
      </c>
      <c r="B46" s="183"/>
      <c r="C46" s="183"/>
      <c r="D46" s="33"/>
      <c r="E46" s="183" t="s">
        <v>24</v>
      </c>
      <c r="F46" s="183"/>
      <c r="G46" s="33"/>
      <c r="H46" s="156" t="s">
        <v>2581</v>
      </c>
      <c r="I46" s="33"/>
      <c r="J46" s="34"/>
      <c r="K46" s="156" t="s">
        <v>2643</v>
      </c>
      <c r="L46" s="34"/>
      <c r="M46" s="33"/>
    </row>
    <row r="47" spans="1:17" ht="13.9" customHeight="1" x14ac:dyDescent="0.25">
      <c r="A47" s="184" t="s">
        <v>2580</v>
      </c>
      <c r="B47" s="184"/>
      <c r="C47" s="184"/>
      <c r="D47" s="33"/>
      <c r="E47" s="185" t="s">
        <v>25</v>
      </c>
      <c r="F47" s="185"/>
      <c r="G47" s="33"/>
      <c r="H47" s="35" t="s">
        <v>26</v>
      </c>
      <c r="I47" s="33"/>
      <c r="J47" s="186" t="s">
        <v>2644</v>
      </c>
      <c r="K47" s="186"/>
      <c r="L47" s="186"/>
      <c r="M47" s="33"/>
    </row>
    <row r="48" spans="1:17" ht="15" x14ac:dyDescent="0.25">
      <c r="A48" s="55"/>
      <c r="B48" s="55"/>
      <c r="C48" s="55"/>
      <c r="D48" s="1"/>
      <c r="E48" s="1"/>
      <c r="F48" s="1"/>
      <c r="G48" s="1"/>
      <c r="H48" s="1"/>
      <c r="I48" s="1"/>
      <c r="J48" s="187"/>
      <c r="K48" s="187"/>
      <c r="L48" s="187"/>
      <c r="M48" s="1"/>
    </row>
    <row r="49" spans="1:13" ht="15" x14ac:dyDescent="0.25">
      <c r="A49" s="179" t="s">
        <v>27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</row>
  </sheetData>
  <mergeCells count="15">
    <mergeCell ref="A49:M49"/>
    <mergeCell ref="A11:B11"/>
    <mergeCell ref="C11:G11"/>
    <mergeCell ref="I11:M11"/>
    <mergeCell ref="A46:C46"/>
    <mergeCell ref="E46:F46"/>
    <mergeCell ref="A47:C47"/>
    <mergeCell ref="E47:F47"/>
    <mergeCell ref="J47:L48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4"/>
  <sheetViews>
    <sheetView zoomScaleNormal="100" workbookViewId="0">
      <selection activeCell="F48" sqref="F48"/>
    </sheetView>
  </sheetViews>
  <sheetFormatPr baseColWidth="10" defaultRowHeight="14.25" x14ac:dyDescent="0.2"/>
  <cols>
    <col min="1" max="1" width="13" bestFit="1" customWidth="1"/>
    <col min="2" max="2" width="12.2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8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4.6" customHeight="1" x14ac:dyDescent="0.25">
      <c r="A11" s="180" t="s">
        <v>8</v>
      </c>
      <c r="B11" s="180"/>
      <c r="C11" s="181" t="s">
        <v>49</v>
      </c>
      <c r="D11" s="181"/>
      <c r="E11" s="181"/>
      <c r="F11" s="181"/>
      <c r="G11" s="181"/>
      <c r="H11" s="9" t="s">
        <v>9</v>
      </c>
      <c r="I11" s="182" t="s">
        <v>755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288</v>
      </c>
      <c r="B14" s="76" t="s">
        <v>286</v>
      </c>
      <c r="C14" s="77">
        <v>43154</v>
      </c>
      <c r="D14" s="49"/>
      <c r="E14" s="50"/>
      <c r="F14" s="74" t="s">
        <v>179</v>
      </c>
      <c r="G14" s="26" t="s">
        <v>30</v>
      </c>
      <c r="H14" s="51" t="s">
        <v>48</v>
      </c>
      <c r="I14" s="40"/>
      <c r="J14" s="61"/>
      <c r="K14" s="52"/>
      <c r="L14" s="29">
        <f t="shared" ref="L14:L33" si="0">J14*K14*0.16</f>
        <v>0</v>
      </c>
      <c r="M14" s="28">
        <v>8100</v>
      </c>
    </row>
    <row r="15" spans="1:13" ht="25.5" x14ac:dyDescent="0.2">
      <c r="A15" s="75" t="s">
        <v>289</v>
      </c>
      <c r="B15" s="76" t="s">
        <v>287</v>
      </c>
      <c r="C15" s="77">
        <v>43161</v>
      </c>
      <c r="D15" s="49"/>
      <c r="E15" s="50"/>
      <c r="F15" s="74" t="s">
        <v>179</v>
      </c>
      <c r="G15" s="26" t="s">
        <v>30</v>
      </c>
      <c r="H15" s="51" t="s">
        <v>79</v>
      </c>
      <c r="I15" s="40"/>
      <c r="J15" s="61"/>
      <c r="K15" s="52"/>
      <c r="L15" s="29">
        <f t="shared" si="0"/>
        <v>0</v>
      </c>
      <c r="M15" s="28">
        <v>16500</v>
      </c>
    </row>
    <row r="16" spans="1:13" x14ac:dyDescent="0.2">
      <c r="A16" s="75" t="s">
        <v>305</v>
      </c>
      <c r="B16" s="76" t="s">
        <v>304</v>
      </c>
      <c r="C16" s="77">
        <v>43172</v>
      </c>
      <c r="D16" s="49">
        <v>2013</v>
      </c>
      <c r="E16" s="50">
        <v>43160</v>
      </c>
      <c r="F16" s="74" t="s">
        <v>285</v>
      </c>
      <c r="G16" s="26" t="s">
        <v>82</v>
      </c>
      <c r="H16" s="51" t="s">
        <v>105</v>
      </c>
      <c r="I16" s="40" t="s">
        <v>77</v>
      </c>
      <c r="J16" s="61">
        <v>20</v>
      </c>
      <c r="K16" s="52">
        <v>680</v>
      </c>
      <c r="L16" s="29">
        <f t="shared" si="0"/>
        <v>2176</v>
      </c>
      <c r="M16" s="28">
        <f t="shared" ref="M16:M33" si="1">J16*K16+L16</f>
        <v>15776</v>
      </c>
    </row>
    <row r="17" spans="1:13" x14ac:dyDescent="0.2">
      <c r="A17" s="75" t="s">
        <v>305</v>
      </c>
      <c r="B17" s="76" t="s">
        <v>304</v>
      </c>
      <c r="C17" s="77">
        <v>43172</v>
      </c>
      <c r="D17" s="49">
        <v>2013</v>
      </c>
      <c r="E17" s="50">
        <v>43160</v>
      </c>
      <c r="F17" s="74" t="s">
        <v>285</v>
      </c>
      <c r="G17" s="26" t="s">
        <v>82</v>
      </c>
      <c r="H17" s="51" t="s">
        <v>106</v>
      </c>
      <c r="I17" s="40" t="s">
        <v>77</v>
      </c>
      <c r="J17" s="61">
        <v>19</v>
      </c>
      <c r="K17" s="52">
        <v>30.17</v>
      </c>
      <c r="L17" s="29">
        <f t="shared" si="0"/>
        <v>91.716800000000006</v>
      </c>
      <c r="M17" s="28">
        <f>J17*K17+L17+0.01</f>
        <v>664.95680000000004</v>
      </c>
    </row>
    <row r="18" spans="1:13" x14ac:dyDescent="0.2">
      <c r="A18" s="75" t="s">
        <v>305</v>
      </c>
      <c r="B18" s="76" t="s">
        <v>304</v>
      </c>
      <c r="C18" s="77">
        <v>43172</v>
      </c>
      <c r="D18" s="49">
        <v>2013</v>
      </c>
      <c r="E18" s="50">
        <v>43160</v>
      </c>
      <c r="F18" s="74" t="s">
        <v>285</v>
      </c>
      <c r="G18" s="26" t="s">
        <v>82</v>
      </c>
      <c r="H18" s="47" t="s">
        <v>107</v>
      </c>
      <c r="I18" s="27" t="s">
        <v>77</v>
      </c>
      <c r="J18" s="62">
        <v>3</v>
      </c>
      <c r="K18" s="53">
        <v>194.82</v>
      </c>
      <c r="L18" s="29">
        <f t="shared" si="0"/>
        <v>93.513600000000011</v>
      </c>
      <c r="M18" s="28">
        <f>J18*K18+L18+0.03</f>
        <v>678.00360000000001</v>
      </c>
    </row>
    <row r="19" spans="1:13" x14ac:dyDescent="0.2">
      <c r="A19" s="75" t="s">
        <v>302</v>
      </c>
      <c r="B19" s="76" t="s">
        <v>303</v>
      </c>
      <c r="C19" s="77">
        <v>43172</v>
      </c>
      <c r="D19" s="36">
        <v>1998</v>
      </c>
      <c r="E19" s="24">
        <v>43159</v>
      </c>
      <c r="F19" s="74" t="s">
        <v>285</v>
      </c>
      <c r="G19" s="26" t="s">
        <v>82</v>
      </c>
      <c r="H19" s="47" t="s">
        <v>86</v>
      </c>
      <c r="I19" s="27" t="s">
        <v>88</v>
      </c>
      <c r="J19" s="62">
        <v>10</v>
      </c>
      <c r="K19" s="53">
        <v>29</v>
      </c>
      <c r="L19" s="29">
        <f t="shared" si="0"/>
        <v>46.4</v>
      </c>
      <c r="M19" s="28">
        <f t="shared" si="1"/>
        <v>336.4</v>
      </c>
    </row>
    <row r="20" spans="1:13" x14ac:dyDescent="0.2">
      <c r="A20" s="75" t="s">
        <v>302</v>
      </c>
      <c r="B20" s="76" t="s">
        <v>303</v>
      </c>
      <c r="C20" s="77">
        <v>43172</v>
      </c>
      <c r="D20" s="36">
        <v>1998</v>
      </c>
      <c r="E20" s="24">
        <v>43159</v>
      </c>
      <c r="F20" s="74" t="s">
        <v>285</v>
      </c>
      <c r="G20" s="26" t="s">
        <v>82</v>
      </c>
      <c r="H20" s="47" t="s">
        <v>109</v>
      </c>
      <c r="I20" s="27" t="s">
        <v>88</v>
      </c>
      <c r="J20" s="62">
        <v>30</v>
      </c>
      <c r="K20" s="53">
        <v>27</v>
      </c>
      <c r="L20" s="29">
        <f t="shared" si="0"/>
        <v>129.6</v>
      </c>
      <c r="M20" s="28">
        <f t="shared" si="1"/>
        <v>939.6</v>
      </c>
    </row>
    <row r="21" spans="1:13" x14ac:dyDescent="0.2">
      <c r="A21" s="75" t="s">
        <v>301</v>
      </c>
      <c r="B21" s="76" t="s">
        <v>300</v>
      </c>
      <c r="C21" s="77">
        <v>43172</v>
      </c>
      <c r="D21" s="36">
        <v>1996</v>
      </c>
      <c r="E21" s="24">
        <v>43159</v>
      </c>
      <c r="F21" s="74" t="s">
        <v>285</v>
      </c>
      <c r="G21" s="26" t="s">
        <v>82</v>
      </c>
      <c r="H21" s="47" t="s">
        <v>110</v>
      </c>
      <c r="I21" s="27" t="s">
        <v>77</v>
      </c>
      <c r="J21" s="62">
        <v>10</v>
      </c>
      <c r="K21" s="53">
        <v>125</v>
      </c>
      <c r="L21" s="29">
        <f t="shared" si="0"/>
        <v>200</v>
      </c>
      <c r="M21" s="28">
        <f t="shared" si="1"/>
        <v>1450</v>
      </c>
    </row>
    <row r="22" spans="1:13" x14ac:dyDescent="0.2">
      <c r="A22" s="75" t="s">
        <v>299</v>
      </c>
      <c r="B22" s="76" t="s">
        <v>298</v>
      </c>
      <c r="C22" s="77">
        <v>43172</v>
      </c>
      <c r="D22" s="36">
        <v>1995</v>
      </c>
      <c r="E22" s="24">
        <v>43159</v>
      </c>
      <c r="F22" s="74" t="s">
        <v>196</v>
      </c>
      <c r="G22" s="26" t="s">
        <v>82</v>
      </c>
      <c r="H22" s="47" t="s">
        <v>104</v>
      </c>
      <c r="I22" s="27" t="s">
        <v>91</v>
      </c>
      <c r="J22" s="62">
        <v>20</v>
      </c>
      <c r="K22" s="53">
        <v>161.63999999999999</v>
      </c>
      <c r="L22" s="29">
        <f t="shared" si="0"/>
        <v>517.24799999999993</v>
      </c>
      <c r="M22" s="28">
        <f t="shared" si="1"/>
        <v>3750.0479999999998</v>
      </c>
    </row>
    <row r="23" spans="1:13" ht="25.5" x14ac:dyDescent="0.2">
      <c r="A23" s="75" t="s">
        <v>294</v>
      </c>
      <c r="B23" s="76" t="s">
        <v>290</v>
      </c>
      <c r="C23" s="77">
        <v>43168</v>
      </c>
      <c r="D23" s="36"/>
      <c r="E23" s="24"/>
      <c r="F23" s="74" t="s">
        <v>179</v>
      </c>
      <c r="G23" s="26" t="s">
        <v>30</v>
      </c>
      <c r="H23" s="47" t="s">
        <v>111</v>
      </c>
      <c r="I23" s="27"/>
      <c r="J23" s="62"/>
      <c r="K23" s="53"/>
      <c r="L23" s="29">
        <f t="shared" si="0"/>
        <v>0</v>
      </c>
      <c r="M23" s="28">
        <v>17050</v>
      </c>
    </row>
    <row r="24" spans="1:13" ht="25.5" x14ac:dyDescent="0.2">
      <c r="A24" s="75" t="s">
        <v>295</v>
      </c>
      <c r="B24" s="76" t="s">
        <v>291</v>
      </c>
      <c r="C24" s="77">
        <v>43175</v>
      </c>
      <c r="D24" s="36"/>
      <c r="E24" s="24"/>
      <c r="F24" s="74" t="s">
        <v>179</v>
      </c>
      <c r="G24" s="26" t="s">
        <v>30</v>
      </c>
      <c r="H24" s="47" t="s">
        <v>167</v>
      </c>
      <c r="I24" s="27"/>
      <c r="J24" s="62"/>
      <c r="K24" s="53"/>
      <c r="L24" s="29">
        <f t="shared" si="0"/>
        <v>0</v>
      </c>
      <c r="M24" s="28">
        <v>12250</v>
      </c>
    </row>
    <row r="25" spans="1:13" ht="25.5" x14ac:dyDescent="0.2">
      <c r="A25" s="75" t="s">
        <v>296</v>
      </c>
      <c r="B25" s="76" t="s">
        <v>293</v>
      </c>
      <c r="C25" s="77">
        <v>43182</v>
      </c>
      <c r="D25" s="36"/>
      <c r="E25" s="24"/>
      <c r="F25" s="74" t="s">
        <v>179</v>
      </c>
      <c r="G25" s="26" t="s">
        <v>30</v>
      </c>
      <c r="H25" s="48" t="s">
        <v>168</v>
      </c>
      <c r="I25" s="27"/>
      <c r="J25" s="62"/>
      <c r="K25" s="53"/>
      <c r="L25" s="29">
        <f t="shared" si="0"/>
        <v>0</v>
      </c>
      <c r="M25" s="28">
        <v>9300</v>
      </c>
    </row>
    <row r="26" spans="1:13" ht="25.5" x14ac:dyDescent="0.2">
      <c r="A26" s="75" t="s">
        <v>297</v>
      </c>
      <c r="B26" s="76" t="s">
        <v>292</v>
      </c>
      <c r="C26" s="77">
        <v>43187</v>
      </c>
      <c r="D26" s="36"/>
      <c r="E26" s="24"/>
      <c r="F26" s="74" t="s">
        <v>179</v>
      </c>
      <c r="G26" s="26" t="s">
        <v>30</v>
      </c>
      <c r="H26" s="48" t="s">
        <v>171</v>
      </c>
      <c r="I26" s="27"/>
      <c r="J26" s="62"/>
      <c r="K26" s="53"/>
      <c r="L26" s="29">
        <f t="shared" si="0"/>
        <v>0</v>
      </c>
      <c r="M26" s="28">
        <v>11350</v>
      </c>
    </row>
    <row r="27" spans="1:13" x14ac:dyDescent="0.2">
      <c r="A27" s="75" t="s">
        <v>757</v>
      </c>
      <c r="B27" s="76" t="s">
        <v>756</v>
      </c>
      <c r="C27" s="77">
        <v>43217</v>
      </c>
      <c r="D27" s="36" t="s">
        <v>507</v>
      </c>
      <c r="E27" s="24">
        <v>43195</v>
      </c>
      <c r="F27" s="74" t="s">
        <v>340</v>
      </c>
      <c r="G27" s="26" t="s">
        <v>145</v>
      </c>
      <c r="H27" s="48" t="s">
        <v>505</v>
      </c>
      <c r="I27" s="27" t="s">
        <v>77</v>
      </c>
      <c r="J27" s="62">
        <v>4</v>
      </c>
      <c r="K27" s="53">
        <v>520</v>
      </c>
      <c r="L27" s="29">
        <f t="shared" si="0"/>
        <v>332.8</v>
      </c>
      <c r="M27" s="28">
        <f t="shared" si="1"/>
        <v>2412.8000000000002</v>
      </c>
    </row>
    <row r="28" spans="1:13" x14ac:dyDescent="0.2">
      <c r="A28" s="75" t="s">
        <v>757</v>
      </c>
      <c r="B28" s="76" t="s">
        <v>756</v>
      </c>
      <c r="C28" s="77">
        <v>43217</v>
      </c>
      <c r="D28" s="36" t="s">
        <v>507</v>
      </c>
      <c r="E28" s="24">
        <v>43195</v>
      </c>
      <c r="F28" s="74" t="s">
        <v>340</v>
      </c>
      <c r="G28" s="26" t="s">
        <v>145</v>
      </c>
      <c r="H28" s="48" t="s">
        <v>506</v>
      </c>
      <c r="I28" s="27" t="s">
        <v>77</v>
      </c>
      <c r="J28" s="62">
        <v>30</v>
      </c>
      <c r="K28" s="53">
        <v>30</v>
      </c>
      <c r="L28" s="29">
        <f t="shared" si="0"/>
        <v>144</v>
      </c>
      <c r="M28" s="28">
        <f t="shared" si="1"/>
        <v>1044</v>
      </c>
    </row>
    <row r="29" spans="1:13" x14ac:dyDescent="0.2">
      <c r="A29" s="75" t="s">
        <v>758</v>
      </c>
      <c r="B29" s="76" t="s">
        <v>759</v>
      </c>
      <c r="C29" s="77">
        <v>43217</v>
      </c>
      <c r="D29" s="36" t="s">
        <v>508</v>
      </c>
      <c r="E29" s="24">
        <v>43195</v>
      </c>
      <c r="F29" s="74" t="s">
        <v>340</v>
      </c>
      <c r="G29" s="26" t="s">
        <v>145</v>
      </c>
      <c r="H29" s="48" t="s">
        <v>506</v>
      </c>
      <c r="I29" s="27" t="s">
        <v>77</v>
      </c>
      <c r="J29" s="62">
        <v>10</v>
      </c>
      <c r="K29" s="53">
        <v>30</v>
      </c>
      <c r="L29" s="29">
        <f t="shared" si="0"/>
        <v>48</v>
      </c>
      <c r="M29" s="28">
        <f t="shared" si="1"/>
        <v>348</v>
      </c>
    </row>
    <row r="30" spans="1:13" x14ac:dyDescent="0.2">
      <c r="A30" s="75" t="s">
        <v>761</v>
      </c>
      <c r="B30" s="76" t="s">
        <v>760</v>
      </c>
      <c r="C30" s="77">
        <v>43217</v>
      </c>
      <c r="D30" s="36">
        <v>721</v>
      </c>
      <c r="E30" s="24">
        <v>43200</v>
      </c>
      <c r="F30" s="74" t="s">
        <v>258</v>
      </c>
      <c r="G30" s="26" t="s">
        <v>484</v>
      </c>
      <c r="H30" s="48" t="s">
        <v>97</v>
      </c>
      <c r="I30" s="27" t="s">
        <v>458</v>
      </c>
      <c r="J30" s="62">
        <v>1</v>
      </c>
      <c r="K30" s="53">
        <v>1540</v>
      </c>
      <c r="L30" s="29">
        <f t="shared" si="0"/>
        <v>246.4</v>
      </c>
      <c r="M30" s="28">
        <f t="shared" si="1"/>
        <v>1786.4</v>
      </c>
    </row>
    <row r="31" spans="1:13" x14ac:dyDescent="0.2">
      <c r="A31" s="75" t="s">
        <v>761</v>
      </c>
      <c r="B31" s="76" t="s">
        <v>760</v>
      </c>
      <c r="C31" s="77">
        <v>43217</v>
      </c>
      <c r="D31" s="36">
        <v>721</v>
      </c>
      <c r="E31" s="24">
        <v>43200</v>
      </c>
      <c r="F31" s="74" t="s">
        <v>258</v>
      </c>
      <c r="G31" s="26" t="s">
        <v>484</v>
      </c>
      <c r="H31" s="48" t="s">
        <v>529</v>
      </c>
      <c r="I31" s="27" t="s">
        <v>458</v>
      </c>
      <c r="J31" s="62">
        <v>2</v>
      </c>
      <c r="K31" s="53">
        <v>495</v>
      </c>
      <c r="L31" s="29">
        <f t="shared" si="0"/>
        <v>158.4</v>
      </c>
      <c r="M31" s="28">
        <f t="shared" si="1"/>
        <v>1148.4000000000001</v>
      </c>
    </row>
    <row r="32" spans="1:13" x14ac:dyDescent="0.2">
      <c r="A32" s="75" t="s">
        <v>761</v>
      </c>
      <c r="B32" s="76" t="s">
        <v>760</v>
      </c>
      <c r="C32" s="77">
        <v>43217</v>
      </c>
      <c r="D32" s="36">
        <v>721</v>
      </c>
      <c r="E32" s="24">
        <v>43200</v>
      </c>
      <c r="F32" s="74" t="s">
        <v>258</v>
      </c>
      <c r="G32" s="26" t="s">
        <v>484</v>
      </c>
      <c r="H32" s="48" t="s">
        <v>485</v>
      </c>
      <c r="I32" s="27" t="s">
        <v>458</v>
      </c>
      <c r="J32" s="62">
        <v>1</v>
      </c>
      <c r="K32" s="53">
        <v>1540</v>
      </c>
      <c r="L32" s="29">
        <f t="shared" si="0"/>
        <v>246.4</v>
      </c>
      <c r="M32" s="28">
        <f t="shared" si="1"/>
        <v>1786.4</v>
      </c>
    </row>
    <row r="33" spans="1:17" ht="15" x14ac:dyDescent="0.25">
      <c r="A33" s="75" t="s">
        <v>1066</v>
      </c>
      <c r="B33" s="76" t="s">
        <v>1065</v>
      </c>
      <c r="C33" s="77">
        <v>43229</v>
      </c>
      <c r="D33" s="36">
        <v>260</v>
      </c>
      <c r="E33" s="24">
        <v>43213</v>
      </c>
      <c r="F33" s="74" t="s">
        <v>196</v>
      </c>
      <c r="G33" s="26" t="s">
        <v>95</v>
      </c>
      <c r="H33" s="48" t="s">
        <v>577</v>
      </c>
      <c r="I33" s="27" t="s">
        <v>96</v>
      </c>
      <c r="J33" s="62">
        <v>1</v>
      </c>
      <c r="K33" s="53">
        <v>3103.45</v>
      </c>
      <c r="L33" s="29">
        <f t="shared" si="0"/>
        <v>496.55199999999996</v>
      </c>
      <c r="M33" s="28">
        <f t="shared" si="1"/>
        <v>3600.002</v>
      </c>
      <c r="N33" s="1"/>
      <c r="O33" s="1"/>
      <c r="P33" s="1"/>
      <c r="Q33" s="1"/>
    </row>
    <row r="34" spans="1:17" ht="15" x14ac:dyDescent="0.25">
      <c r="A34" s="75" t="s">
        <v>2110</v>
      </c>
      <c r="B34" s="76" t="s">
        <v>2109</v>
      </c>
      <c r="C34" s="77">
        <v>43326</v>
      </c>
      <c r="D34" s="36">
        <v>941</v>
      </c>
      <c r="E34" s="24">
        <v>43263</v>
      </c>
      <c r="F34" s="74" t="s">
        <v>258</v>
      </c>
      <c r="G34" s="26" t="s">
        <v>496</v>
      </c>
      <c r="H34" s="48" t="s">
        <v>97</v>
      </c>
      <c r="I34" s="27" t="s">
        <v>458</v>
      </c>
      <c r="J34" s="62">
        <v>1</v>
      </c>
      <c r="K34" s="53">
        <v>1540</v>
      </c>
      <c r="L34" s="29">
        <f t="shared" ref="L34:L39" si="2">J34*K34*0.16</f>
        <v>246.4</v>
      </c>
      <c r="M34" s="28">
        <f t="shared" ref="M34:M39" si="3">J34*K34+L34</f>
        <v>1786.4</v>
      </c>
      <c r="N34" s="1"/>
      <c r="O34" s="1"/>
      <c r="P34" s="1"/>
      <c r="Q34" s="1"/>
    </row>
    <row r="35" spans="1:17" ht="15" x14ac:dyDescent="0.25">
      <c r="A35" s="75" t="s">
        <v>2110</v>
      </c>
      <c r="B35" s="76" t="s">
        <v>2109</v>
      </c>
      <c r="C35" s="77">
        <v>43326</v>
      </c>
      <c r="D35" s="36">
        <v>941</v>
      </c>
      <c r="E35" s="24">
        <v>43263</v>
      </c>
      <c r="F35" s="74" t="s">
        <v>258</v>
      </c>
      <c r="G35" s="26" t="s">
        <v>496</v>
      </c>
      <c r="H35" s="48" t="s">
        <v>485</v>
      </c>
      <c r="I35" s="27" t="s">
        <v>458</v>
      </c>
      <c r="J35" s="62">
        <v>1</v>
      </c>
      <c r="K35" s="53">
        <v>1540</v>
      </c>
      <c r="L35" s="29">
        <f t="shared" si="2"/>
        <v>246.4</v>
      </c>
      <c r="M35" s="28">
        <f t="shared" si="3"/>
        <v>1786.4</v>
      </c>
      <c r="N35" s="1"/>
      <c r="O35" s="1"/>
      <c r="P35" s="1"/>
      <c r="Q35" s="1"/>
    </row>
    <row r="36" spans="1:17" ht="15" x14ac:dyDescent="0.25">
      <c r="A36" s="75" t="s">
        <v>2110</v>
      </c>
      <c r="B36" s="76" t="s">
        <v>2109</v>
      </c>
      <c r="C36" s="77">
        <v>43326</v>
      </c>
      <c r="D36" s="36">
        <v>941</v>
      </c>
      <c r="E36" s="24">
        <v>43263</v>
      </c>
      <c r="F36" s="74" t="s">
        <v>258</v>
      </c>
      <c r="G36" s="26" t="s">
        <v>496</v>
      </c>
      <c r="H36" s="48" t="s">
        <v>460</v>
      </c>
      <c r="I36" s="27" t="s">
        <v>58</v>
      </c>
      <c r="J36" s="62">
        <v>2</v>
      </c>
      <c r="K36" s="53">
        <v>495</v>
      </c>
      <c r="L36" s="29">
        <f t="shared" si="2"/>
        <v>158.4</v>
      </c>
      <c r="M36" s="28">
        <f t="shared" si="3"/>
        <v>1148.4000000000001</v>
      </c>
      <c r="N36" s="1"/>
      <c r="O36" s="1"/>
      <c r="P36" s="1"/>
      <c r="Q36" s="1"/>
    </row>
    <row r="37" spans="1:17" ht="15" x14ac:dyDescent="0.25">
      <c r="A37" s="75" t="s">
        <v>2111</v>
      </c>
      <c r="B37" s="76" t="s">
        <v>2112</v>
      </c>
      <c r="C37" s="77">
        <v>43326</v>
      </c>
      <c r="D37" s="36">
        <v>942</v>
      </c>
      <c r="E37" s="24">
        <v>43263</v>
      </c>
      <c r="F37" s="74" t="s">
        <v>258</v>
      </c>
      <c r="G37" s="26" t="s">
        <v>496</v>
      </c>
      <c r="H37" s="48" t="s">
        <v>97</v>
      </c>
      <c r="I37" s="27" t="s">
        <v>458</v>
      </c>
      <c r="J37" s="62">
        <v>1</v>
      </c>
      <c r="K37" s="53">
        <v>1540</v>
      </c>
      <c r="L37" s="29">
        <f t="shared" si="2"/>
        <v>246.4</v>
      </c>
      <c r="M37" s="28">
        <f t="shared" si="3"/>
        <v>1786.4</v>
      </c>
      <c r="N37" s="1"/>
      <c r="O37" s="1"/>
      <c r="P37" s="1"/>
      <c r="Q37" s="1"/>
    </row>
    <row r="38" spans="1:17" ht="15" x14ac:dyDescent="0.25">
      <c r="A38" s="75" t="s">
        <v>2111</v>
      </c>
      <c r="B38" s="76" t="s">
        <v>2112</v>
      </c>
      <c r="C38" s="77">
        <v>43326</v>
      </c>
      <c r="D38" s="36">
        <v>942</v>
      </c>
      <c r="E38" s="24">
        <v>43263</v>
      </c>
      <c r="F38" s="74" t="s">
        <v>258</v>
      </c>
      <c r="G38" s="26" t="s">
        <v>496</v>
      </c>
      <c r="H38" s="48" t="s">
        <v>485</v>
      </c>
      <c r="I38" s="27" t="s">
        <v>458</v>
      </c>
      <c r="J38" s="62">
        <v>1</v>
      </c>
      <c r="K38" s="53">
        <v>1540</v>
      </c>
      <c r="L38" s="29">
        <f t="shared" si="2"/>
        <v>246.4</v>
      </c>
      <c r="M38" s="28">
        <f t="shared" si="3"/>
        <v>1786.4</v>
      </c>
      <c r="N38" s="1"/>
      <c r="O38" s="1"/>
      <c r="P38" s="1"/>
      <c r="Q38" s="1"/>
    </row>
    <row r="39" spans="1:17" ht="15" x14ac:dyDescent="0.25">
      <c r="A39" s="75" t="s">
        <v>2111</v>
      </c>
      <c r="B39" s="76" t="s">
        <v>2112</v>
      </c>
      <c r="C39" s="77">
        <v>43326</v>
      </c>
      <c r="D39" s="36">
        <v>942</v>
      </c>
      <c r="E39" s="24">
        <v>43263</v>
      </c>
      <c r="F39" s="74" t="s">
        <v>258</v>
      </c>
      <c r="G39" s="26" t="s">
        <v>496</v>
      </c>
      <c r="H39" s="48" t="s">
        <v>460</v>
      </c>
      <c r="I39" s="27" t="s">
        <v>58</v>
      </c>
      <c r="J39" s="62">
        <v>2</v>
      </c>
      <c r="K39" s="53">
        <v>495</v>
      </c>
      <c r="L39" s="29">
        <f t="shared" si="2"/>
        <v>158.4</v>
      </c>
      <c r="M39" s="28">
        <f t="shared" si="3"/>
        <v>1148.4000000000001</v>
      </c>
      <c r="N39" s="1"/>
      <c r="O39" s="1"/>
      <c r="P39" s="1"/>
      <c r="Q39" s="1"/>
    </row>
    <row r="40" spans="1:17" ht="15" x14ac:dyDescent="0.25">
      <c r="A40" s="23"/>
      <c r="B40" s="23"/>
      <c r="C40" s="23"/>
      <c r="D40" s="25"/>
      <c r="E40" s="24"/>
      <c r="F40" s="24"/>
      <c r="G40" s="26"/>
      <c r="H40" s="32"/>
      <c r="I40" s="27"/>
      <c r="J40" s="62"/>
      <c r="K40" s="28"/>
      <c r="L40" s="29"/>
      <c r="M40" s="28">
        <f>SUM(M14:M39)</f>
        <v>119713.41039999994</v>
      </c>
      <c r="N40" s="1"/>
      <c r="O40" s="116"/>
      <c r="P40" s="116"/>
      <c r="Q40" s="116"/>
    </row>
    <row r="41" spans="1:17" ht="16.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8"/>
      <c r="P41" s="116"/>
      <c r="Q41" s="159"/>
    </row>
    <row r="42" spans="1:17" ht="16.5" x14ac:dyDescent="0.3">
      <c r="A42" s="38" t="s">
        <v>28</v>
      </c>
      <c r="B42" s="58" t="s">
        <v>50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60"/>
      <c r="P42" s="116"/>
      <c r="Q42" s="157"/>
    </row>
    <row r="43" spans="1:17" ht="16.5" x14ac:dyDescent="0.3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7"/>
      <c r="P43" s="116"/>
      <c r="Q43" s="116"/>
    </row>
    <row r="44" spans="1:17" ht="15" x14ac:dyDescent="0.25">
      <c r="A44" s="17"/>
      <c r="B44" s="15"/>
      <c r="C44" s="1"/>
      <c r="D44" s="46"/>
      <c r="E44" s="1"/>
      <c r="F44" s="1"/>
      <c r="G44" s="1"/>
      <c r="H44" s="1"/>
      <c r="I44" s="1"/>
      <c r="J44" s="1"/>
      <c r="K44" s="1"/>
      <c r="L44" s="1"/>
      <c r="M44" s="1"/>
      <c r="N44" s="1"/>
      <c r="O44" s="116"/>
      <c r="P44" s="116"/>
      <c r="Q44" s="116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16"/>
      <c r="P45" s="116"/>
      <c r="Q45" s="116"/>
    </row>
    <row r="46" spans="1:17" ht="15" x14ac:dyDescent="0.25">
      <c r="A46" s="17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16"/>
      <c r="P46" s="116"/>
      <c r="Q46" s="116"/>
    </row>
    <row r="47" spans="1:17" ht="15" x14ac:dyDescent="0.25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x14ac:dyDescent="0.25">
      <c r="A48" s="17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x14ac:dyDescent="0.25">
      <c r="A49" s="17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"/>
      <c r="O50" s="1"/>
      <c r="P50" s="1"/>
      <c r="Q50" s="1"/>
    </row>
    <row r="51" spans="1:17" ht="15" x14ac:dyDescent="0.25">
      <c r="A51" s="183" t="s">
        <v>23</v>
      </c>
      <c r="B51" s="183"/>
      <c r="C51" s="183"/>
      <c r="D51" s="33"/>
      <c r="E51" s="183" t="s">
        <v>24</v>
      </c>
      <c r="F51" s="183"/>
      <c r="G51" s="33"/>
      <c r="H51" s="156" t="s">
        <v>2581</v>
      </c>
      <c r="I51" s="33"/>
      <c r="J51" s="34"/>
      <c r="K51" s="156" t="s">
        <v>2643</v>
      </c>
      <c r="L51" s="34"/>
      <c r="M51" s="33"/>
    </row>
    <row r="52" spans="1:17" ht="13.9" customHeight="1" x14ac:dyDescent="0.25">
      <c r="A52" s="184" t="s">
        <v>2580</v>
      </c>
      <c r="B52" s="184"/>
      <c r="C52" s="184"/>
      <c r="D52" s="33"/>
      <c r="E52" s="185" t="s">
        <v>25</v>
      </c>
      <c r="F52" s="185"/>
      <c r="G52" s="33"/>
      <c r="H52" s="35" t="s">
        <v>26</v>
      </c>
      <c r="I52" s="33"/>
      <c r="J52" s="186" t="s">
        <v>2644</v>
      </c>
      <c r="K52" s="186"/>
      <c r="L52" s="186"/>
      <c r="M52" s="33"/>
    </row>
    <row r="53" spans="1:17" ht="15" x14ac:dyDescent="0.25">
      <c r="A53" s="55"/>
      <c r="B53" s="55"/>
      <c r="C53" s="55"/>
      <c r="D53" s="1"/>
      <c r="E53" s="1"/>
      <c r="F53" s="1"/>
      <c r="G53" s="1"/>
      <c r="H53" s="1"/>
      <c r="I53" s="1"/>
      <c r="J53" s="187"/>
      <c r="K53" s="187"/>
      <c r="L53" s="187"/>
      <c r="M53" s="1"/>
    </row>
    <row r="54" spans="1:17" ht="15" x14ac:dyDescent="0.25">
      <c r="A54" s="179" t="s">
        <v>27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</row>
  </sheetData>
  <mergeCells count="15">
    <mergeCell ref="A54:M54"/>
    <mergeCell ref="A11:B11"/>
    <mergeCell ref="C11:G11"/>
    <mergeCell ref="I11:M11"/>
    <mergeCell ref="A51:C51"/>
    <mergeCell ref="E51:F51"/>
    <mergeCell ref="A52:C52"/>
    <mergeCell ref="E52:F52"/>
    <mergeCell ref="J52:L53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9"/>
  <sheetViews>
    <sheetView topLeftCell="A10" zoomScaleNormal="100" workbookViewId="0">
      <selection activeCell="H32" sqref="H32"/>
    </sheetView>
  </sheetViews>
  <sheetFormatPr baseColWidth="10" defaultRowHeight="14.25" x14ac:dyDescent="0.2"/>
  <cols>
    <col min="1" max="1" width="13" bestFit="1" customWidth="1"/>
    <col min="2" max="2" width="12.25" customWidth="1"/>
    <col min="7" max="7" width="19.375" customWidth="1"/>
    <col min="8" max="8" width="3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6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8" x14ac:dyDescent="0.25">
      <c r="A5" s="70" t="s">
        <v>0</v>
      </c>
      <c r="B5" s="38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9" customHeight="1" x14ac:dyDescent="0.25">
      <c r="A6" s="17"/>
      <c r="B6" s="17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173</v>
      </c>
      <c r="D11" s="181"/>
      <c r="E11" s="181"/>
      <c r="F11" s="181"/>
      <c r="G11" s="181"/>
      <c r="H11" s="9" t="s">
        <v>9</v>
      </c>
      <c r="I11" s="182" t="s">
        <v>1871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307</v>
      </c>
      <c r="B14" s="76" t="s">
        <v>306</v>
      </c>
      <c r="C14" s="77">
        <v>43187</v>
      </c>
      <c r="D14" s="49"/>
      <c r="E14" s="50"/>
      <c r="F14" s="74" t="s">
        <v>179</v>
      </c>
      <c r="G14" s="26" t="s">
        <v>30</v>
      </c>
      <c r="H14" s="51" t="s">
        <v>171</v>
      </c>
      <c r="I14" s="40"/>
      <c r="J14" s="61"/>
      <c r="K14" s="52"/>
      <c r="L14" s="29">
        <f t="shared" ref="L14:L29" si="0">J14*K14*0.16</f>
        <v>0</v>
      </c>
      <c r="M14" s="28">
        <v>8200</v>
      </c>
    </row>
    <row r="15" spans="1:13" x14ac:dyDescent="0.2">
      <c r="A15" s="75" t="s">
        <v>774</v>
      </c>
      <c r="B15" s="76" t="s">
        <v>772</v>
      </c>
      <c r="C15" s="77">
        <v>43196</v>
      </c>
      <c r="D15" s="49"/>
      <c r="E15" s="50"/>
      <c r="F15" s="74" t="s">
        <v>179</v>
      </c>
      <c r="G15" s="26" t="s">
        <v>30</v>
      </c>
      <c r="H15" s="51" t="s">
        <v>488</v>
      </c>
      <c r="I15" s="40"/>
      <c r="J15" s="61"/>
      <c r="K15" s="52"/>
      <c r="L15" s="29">
        <f t="shared" si="0"/>
        <v>0</v>
      </c>
      <c r="M15" s="28">
        <v>9400</v>
      </c>
    </row>
    <row r="16" spans="1:13" x14ac:dyDescent="0.2">
      <c r="A16" s="75" t="s">
        <v>775</v>
      </c>
      <c r="B16" s="76" t="s">
        <v>773</v>
      </c>
      <c r="C16" s="77">
        <v>43203</v>
      </c>
      <c r="D16" s="49"/>
      <c r="E16" s="50"/>
      <c r="F16" s="74" t="s">
        <v>179</v>
      </c>
      <c r="G16" s="26" t="s">
        <v>30</v>
      </c>
      <c r="H16" s="51" t="s">
        <v>494</v>
      </c>
      <c r="I16" s="40"/>
      <c r="J16" s="61"/>
      <c r="K16" s="52"/>
      <c r="L16" s="29">
        <f t="shared" si="0"/>
        <v>0</v>
      </c>
      <c r="M16" s="28">
        <v>10300</v>
      </c>
    </row>
    <row r="17" spans="1:17" x14ac:dyDescent="0.2">
      <c r="A17" s="75" t="s">
        <v>780</v>
      </c>
      <c r="B17" s="76" t="s">
        <v>778</v>
      </c>
      <c r="C17" s="77">
        <v>43217</v>
      </c>
      <c r="D17" s="49">
        <v>239</v>
      </c>
      <c r="E17" s="50">
        <v>43200</v>
      </c>
      <c r="F17" s="74" t="s">
        <v>196</v>
      </c>
      <c r="G17" s="26" t="s">
        <v>95</v>
      </c>
      <c r="H17" s="51" t="s">
        <v>90</v>
      </c>
      <c r="I17" s="40" t="s">
        <v>96</v>
      </c>
      <c r="J17" s="61">
        <v>3</v>
      </c>
      <c r="K17" s="52">
        <v>3103.45</v>
      </c>
      <c r="L17" s="29">
        <f t="shared" si="0"/>
        <v>1489.6559999999997</v>
      </c>
      <c r="M17" s="28">
        <f t="shared" ref="M17:M28" si="1">J17*K17+L17</f>
        <v>10800.005999999998</v>
      </c>
    </row>
    <row r="18" spans="1:17" x14ac:dyDescent="0.2">
      <c r="A18" s="75" t="s">
        <v>781</v>
      </c>
      <c r="B18" s="76" t="s">
        <v>779</v>
      </c>
      <c r="C18" s="77">
        <v>43217</v>
      </c>
      <c r="D18" s="36">
        <v>2109</v>
      </c>
      <c r="E18" s="24">
        <v>43201</v>
      </c>
      <c r="F18" s="74" t="s">
        <v>196</v>
      </c>
      <c r="G18" s="26" t="s">
        <v>82</v>
      </c>
      <c r="H18" s="47" t="s">
        <v>521</v>
      </c>
      <c r="I18" s="27" t="s">
        <v>77</v>
      </c>
      <c r="J18" s="62">
        <v>150</v>
      </c>
      <c r="K18" s="53">
        <v>6.5</v>
      </c>
      <c r="L18" s="29">
        <f t="shared" si="0"/>
        <v>156</v>
      </c>
      <c r="M18" s="28">
        <f t="shared" si="1"/>
        <v>1131</v>
      </c>
    </row>
    <row r="19" spans="1:17" x14ac:dyDescent="0.2">
      <c r="A19" s="75" t="s">
        <v>783</v>
      </c>
      <c r="B19" s="76" t="s">
        <v>782</v>
      </c>
      <c r="C19" s="77">
        <v>43217</v>
      </c>
      <c r="D19" s="36">
        <v>2110</v>
      </c>
      <c r="E19" s="24">
        <v>43201</v>
      </c>
      <c r="F19" s="74" t="s">
        <v>285</v>
      </c>
      <c r="G19" s="26" t="s">
        <v>82</v>
      </c>
      <c r="H19" s="47" t="s">
        <v>522</v>
      </c>
      <c r="I19" s="27" t="s">
        <v>77</v>
      </c>
      <c r="J19" s="62">
        <v>15</v>
      </c>
      <c r="K19" s="53">
        <v>130</v>
      </c>
      <c r="L19" s="29">
        <f t="shared" si="0"/>
        <v>312</v>
      </c>
      <c r="M19" s="28">
        <f t="shared" si="1"/>
        <v>2262</v>
      </c>
    </row>
    <row r="20" spans="1:17" x14ac:dyDescent="0.2">
      <c r="A20" s="75" t="s">
        <v>783</v>
      </c>
      <c r="B20" s="76" t="s">
        <v>782</v>
      </c>
      <c r="C20" s="77">
        <v>43217</v>
      </c>
      <c r="D20" s="36">
        <v>2110</v>
      </c>
      <c r="E20" s="24">
        <v>43201</v>
      </c>
      <c r="F20" s="74" t="s">
        <v>285</v>
      </c>
      <c r="G20" s="26" t="s">
        <v>82</v>
      </c>
      <c r="H20" s="47" t="s">
        <v>86</v>
      </c>
      <c r="I20" s="27" t="s">
        <v>88</v>
      </c>
      <c r="J20" s="62">
        <v>10</v>
      </c>
      <c r="K20" s="53">
        <v>29</v>
      </c>
      <c r="L20" s="29">
        <f t="shared" si="0"/>
        <v>46.4</v>
      </c>
      <c r="M20" s="28">
        <f t="shared" si="1"/>
        <v>336.4</v>
      </c>
    </row>
    <row r="21" spans="1:17" x14ac:dyDescent="0.2">
      <c r="A21" s="75" t="s">
        <v>783</v>
      </c>
      <c r="B21" s="76" t="s">
        <v>782</v>
      </c>
      <c r="C21" s="77">
        <v>43217</v>
      </c>
      <c r="D21" s="36">
        <v>2110</v>
      </c>
      <c r="E21" s="24">
        <v>43201</v>
      </c>
      <c r="F21" s="74" t="s">
        <v>285</v>
      </c>
      <c r="G21" s="26" t="s">
        <v>82</v>
      </c>
      <c r="H21" s="47" t="s">
        <v>87</v>
      </c>
      <c r="I21" s="27" t="s">
        <v>88</v>
      </c>
      <c r="J21" s="62">
        <v>3</v>
      </c>
      <c r="K21" s="53">
        <v>29.5</v>
      </c>
      <c r="L21" s="29">
        <f t="shared" si="0"/>
        <v>14.16</v>
      </c>
      <c r="M21" s="28">
        <f t="shared" si="1"/>
        <v>102.66</v>
      </c>
    </row>
    <row r="22" spans="1:17" x14ac:dyDescent="0.2">
      <c r="A22" s="75" t="s">
        <v>777</v>
      </c>
      <c r="B22" s="76" t="s">
        <v>776</v>
      </c>
      <c r="C22" s="77">
        <v>43210</v>
      </c>
      <c r="D22" s="36"/>
      <c r="E22" s="24"/>
      <c r="F22" s="74" t="s">
        <v>179</v>
      </c>
      <c r="G22" s="26" t="s">
        <v>30</v>
      </c>
      <c r="H22" s="47" t="s">
        <v>559</v>
      </c>
      <c r="I22" s="27"/>
      <c r="J22" s="62"/>
      <c r="K22" s="53"/>
      <c r="L22" s="29">
        <f t="shared" si="0"/>
        <v>0</v>
      </c>
      <c r="M22" s="28">
        <v>5800</v>
      </c>
    </row>
    <row r="23" spans="1:17" x14ac:dyDescent="0.2">
      <c r="A23" s="75" t="s">
        <v>1068</v>
      </c>
      <c r="B23" s="76" t="s">
        <v>1067</v>
      </c>
      <c r="C23" s="77">
        <v>43235</v>
      </c>
      <c r="D23" s="36" t="s">
        <v>885</v>
      </c>
      <c r="E23" s="24">
        <v>43215</v>
      </c>
      <c r="F23" s="74" t="s">
        <v>258</v>
      </c>
      <c r="G23" s="26" t="s">
        <v>455</v>
      </c>
      <c r="H23" s="47" t="s">
        <v>456</v>
      </c>
      <c r="I23" s="27" t="s">
        <v>458</v>
      </c>
      <c r="J23" s="62">
        <v>2</v>
      </c>
      <c r="K23" s="53">
        <v>1540</v>
      </c>
      <c r="L23" s="29">
        <f t="shared" si="0"/>
        <v>492.8</v>
      </c>
      <c r="M23" s="28">
        <f t="shared" si="1"/>
        <v>3572.8</v>
      </c>
    </row>
    <row r="24" spans="1:17" x14ac:dyDescent="0.2">
      <c r="A24" s="75" t="s">
        <v>1068</v>
      </c>
      <c r="B24" s="76" t="s">
        <v>1067</v>
      </c>
      <c r="C24" s="77">
        <v>43235</v>
      </c>
      <c r="D24" s="36" t="s">
        <v>885</v>
      </c>
      <c r="E24" s="24">
        <v>43215</v>
      </c>
      <c r="F24" s="74" t="s">
        <v>258</v>
      </c>
      <c r="G24" s="26" t="s">
        <v>455</v>
      </c>
      <c r="H24" s="47" t="s">
        <v>886</v>
      </c>
      <c r="I24" s="27" t="s">
        <v>458</v>
      </c>
      <c r="J24" s="62">
        <v>1</v>
      </c>
      <c r="K24" s="53">
        <v>1485</v>
      </c>
      <c r="L24" s="29">
        <f t="shared" si="0"/>
        <v>237.6</v>
      </c>
      <c r="M24" s="28">
        <f t="shared" si="1"/>
        <v>1722.6</v>
      </c>
    </row>
    <row r="25" spans="1:17" x14ac:dyDescent="0.2">
      <c r="A25" s="75" t="s">
        <v>1068</v>
      </c>
      <c r="B25" s="76" t="s">
        <v>1067</v>
      </c>
      <c r="C25" s="77">
        <v>43235</v>
      </c>
      <c r="D25" s="36" t="s">
        <v>885</v>
      </c>
      <c r="E25" s="24">
        <v>43215</v>
      </c>
      <c r="F25" s="74" t="s">
        <v>258</v>
      </c>
      <c r="G25" s="26" t="s">
        <v>455</v>
      </c>
      <c r="H25" s="48" t="s">
        <v>460</v>
      </c>
      <c r="I25" s="27" t="s">
        <v>458</v>
      </c>
      <c r="J25" s="62">
        <v>3</v>
      </c>
      <c r="K25" s="53">
        <v>495</v>
      </c>
      <c r="L25" s="29">
        <f t="shared" si="0"/>
        <v>237.6</v>
      </c>
      <c r="M25" s="28">
        <f t="shared" si="1"/>
        <v>1722.6</v>
      </c>
    </row>
    <row r="26" spans="1:17" ht="25.5" x14ac:dyDescent="0.2">
      <c r="A26" s="75" t="s">
        <v>1870</v>
      </c>
      <c r="B26" s="76" t="s">
        <v>1869</v>
      </c>
      <c r="C26" s="77">
        <v>43292</v>
      </c>
      <c r="D26" s="36">
        <v>9954</v>
      </c>
      <c r="E26" s="24">
        <v>43278</v>
      </c>
      <c r="F26" s="74" t="s">
        <v>267</v>
      </c>
      <c r="G26" s="32" t="s">
        <v>1406</v>
      </c>
      <c r="H26" s="48" t="s">
        <v>1407</v>
      </c>
      <c r="I26" s="27" t="s">
        <v>1410</v>
      </c>
      <c r="J26" s="62">
        <v>2</v>
      </c>
      <c r="K26" s="53">
        <v>1447.41</v>
      </c>
      <c r="L26" s="29">
        <f t="shared" si="0"/>
        <v>463.17120000000006</v>
      </c>
      <c r="M26" s="28">
        <f t="shared" si="1"/>
        <v>3357.9912000000004</v>
      </c>
    </row>
    <row r="27" spans="1:17" ht="25.5" x14ac:dyDescent="0.2">
      <c r="A27" s="75" t="s">
        <v>1870</v>
      </c>
      <c r="B27" s="76" t="s">
        <v>1869</v>
      </c>
      <c r="C27" s="77">
        <v>43292</v>
      </c>
      <c r="D27" s="36">
        <v>9954</v>
      </c>
      <c r="E27" s="24">
        <v>43278</v>
      </c>
      <c r="F27" s="74" t="s">
        <v>267</v>
      </c>
      <c r="G27" s="32" t="s">
        <v>1406</v>
      </c>
      <c r="H27" s="48" t="s">
        <v>1411</v>
      </c>
      <c r="I27" s="27" t="s">
        <v>1410</v>
      </c>
      <c r="J27" s="62">
        <v>1</v>
      </c>
      <c r="K27" s="53">
        <v>1621.26</v>
      </c>
      <c r="L27" s="29">
        <f t="shared" si="0"/>
        <v>259.40160000000003</v>
      </c>
      <c r="M27" s="28">
        <f t="shared" si="1"/>
        <v>1880.6615999999999</v>
      </c>
    </row>
    <row r="28" spans="1:17" ht="25.5" x14ac:dyDescent="0.2">
      <c r="A28" s="75" t="s">
        <v>1870</v>
      </c>
      <c r="B28" s="76" t="s">
        <v>1869</v>
      </c>
      <c r="C28" s="77">
        <v>43292</v>
      </c>
      <c r="D28" s="36">
        <v>9954</v>
      </c>
      <c r="E28" s="24">
        <v>43278</v>
      </c>
      <c r="F28" s="74" t="s">
        <v>267</v>
      </c>
      <c r="G28" s="32" t="s">
        <v>1406</v>
      </c>
      <c r="H28" s="48" t="s">
        <v>1412</v>
      </c>
      <c r="I28" s="27" t="s">
        <v>77</v>
      </c>
      <c r="J28" s="62">
        <v>3</v>
      </c>
      <c r="K28" s="53">
        <v>50</v>
      </c>
      <c r="L28" s="29">
        <f t="shared" si="0"/>
        <v>24</v>
      </c>
      <c r="M28" s="28">
        <f t="shared" si="1"/>
        <v>174</v>
      </c>
    </row>
    <row r="29" spans="1:17" ht="25.5" x14ac:dyDescent="0.2">
      <c r="A29" s="75" t="s">
        <v>1870</v>
      </c>
      <c r="B29" s="76" t="s">
        <v>1869</v>
      </c>
      <c r="C29" s="77">
        <v>43292</v>
      </c>
      <c r="D29" s="36">
        <v>9954</v>
      </c>
      <c r="E29" s="24">
        <v>43278</v>
      </c>
      <c r="F29" s="74" t="s">
        <v>267</v>
      </c>
      <c r="G29" s="32" t="s">
        <v>1406</v>
      </c>
      <c r="H29" s="48" t="s">
        <v>1413</v>
      </c>
      <c r="I29" s="27" t="s">
        <v>77</v>
      </c>
      <c r="J29" s="62">
        <v>3</v>
      </c>
      <c r="K29" s="53">
        <v>44.83</v>
      </c>
      <c r="L29" s="29">
        <f t="shared" si="0"/>
        <v>21.518400000000003</v>
      </c>
      <c r="M29" s="28">
        <f>J29*K29+L29+0.01</f>
        <v>156.01840000000001</v>
      </c>
    </row>
    <row r="30" spans="1:17" ht="15" x14ac:dyDescent="0.25">
      <c r="A30" s="23"/>
      <c r="B30" s="23"/>
      <c r="C30" s="23"/>
      <c r="D30" s="25"/>
      <c r="E30" s="24"/>
      <c r="F30" s="24"/>
      <c r="G30" s="26"/>
      <c r="H30" s="32"/>
      <c r="I30" s="27"/>
      <c r="J30" s="62"/>
      <c r="K30" s="28"/>
      <c r="L30" s="29"/>
      <c r="M30" s="28">
        <f>SUM(M14:M29)</f>
        <v>60918.737199999996</v>
      </c>
      <c r="N30" s="1"/>
      <c r="O30" s="116"/>
      <c r="P30" s="116"/>
      <c r="Q30" s="116"/>
    </row>
    <row r="31" spans="1:17" ht="16.5" x14ac:dyDescent="0.3">
      <c r="A31" s="38" t="s">
        <v>28</v>
      </c>
      <c r="B31" s="58" t="s">
        <v>174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0"/>
      <c r="P31" s="116"/>
      <c r="Q31" s="157"/>
    </row>
    <row r="32" spans="1:17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1"/>
      <c r="O35" s="1"/>
      <c r="P35" s="1"/>
      <c r="Q35" s="1"/>
    </row>
    <row r="36" spans="1:17" ht="15" x14ac:dyDescent="0.25">
      <c r="A36" s="183" t="s">
        <v>23</v>
      </c>
      <c r="B36" s="183"/>
      <c r="C36" s="183"/>
      <c r="D36" s="33"/>
      <c r="E36" s="183" t="s">
        <v>24</v>
      </c>
      <c r="F36" s="183"/>
      <c r="G36" s="33"/>
      <c r="H36" s="156" t="s">
        <v>2581</v>
      </c>
      <c r="I36" s="33"/>
      <c r="J36" s="34"/>
      <c r="K36" s="156" t="s">
        <v>2643</v>
      </c>
      <c r="L36" s="34"/>
      <c r="M36" s="33"/>
    </row>
    <row r="37" spans="1:17" ht="13.9" customHeight="1" x14ac:dyDescent="0.25">
      <c r="A37" s="184" t="s">
        <v>2580</v>
      </c>
      <c r="B37" s="184"/>
      <c r="C37" s="184"/>
      <c r="D37" s="33"/>
      <c r="E37" s="185" t="s">
        <v>25</v>
      </c>
      <c r="F37" s="185"/>
      <c r="G37" s="33"/>
      <c r="H37" s="35" t="s">
        <v>26</v>
      </c>
      <c r="I37" s="33"/>
      <c r="J37" s="186" t="s">
        <v>2644</v>
      </c>
      <c r="K37" s="186"/>
      <c r="L37" s="186"/>
      <c r="M37" s="33"/>
    </row>
    <row r="38" spans="1:17" ht="15" x14ac:dyDescent="0.25">
      <c r="A38" s="55"/>
      <c r="B38" s="55"/>
      <c r="C38" s="55"/>
      <c r="D38" s="1"/>
      <c r="E38" s="1"/>
      <c r="F38" s="1"/>
      <c r="G38" s="1"/>
      <c r="H38" s="1"/>
      <c r="I38" s="1"/>
      <c r="J38" s="187"/>
      <c r="K38" s="187"/>
      <c r="L38" s="187"/>
      <c r="M38" s="1"/>
    </row>
    <row r="39" spans="1:17" ht="15" x14ac:dyDescent="0.25">
      <c r="A39" s="179" t="s">
        <v>27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</row>
  </sheetData>
  <mergeCells count="15">
    <mergeCell ref="A1:M1"/>
    <mergeCell ref="A9:C10"/>
    <mergeCell ref="G9:H9"/>
    <mergeCell ref="L9:M9"/>
    <mergeCell ref="G10:H10"/>
    <mergeCell ref="A7:C7"/>
    <mergeCell ref="A39:M39"/>
    <mergeCell ref="A11:B11"/>
    <mergeCell ref="C11:G11"/>
    <mergeCell ref="I11:M11"/>
    <mergeCell ref="A36:C36"/>
    <mergeCell ref="E36:F36"/>
    <mergeCell ref="A37:C37"/>
    <mergeCell ref="E37:F37"/>
    <mergeCell ref="J37:L38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0"/>
  <sheetViews>
    <sheetView topLeftCell="A4" zoomScaleNormal="100" workbookViewId="0">
      <selection activeCell="G44" sqref="G44"/>
    </sheetView>
  </sheetViews>
  <sheetFormatPr baseColWidth="10" defaultRowHeight="14.25" x14ac:dyDescent="0.2"/>
  <cols>
    <col min="1" max="1" width="13" bestFit="1" customWidth="1"/>
    <col min="2" max="2" width="11.5" customWidth="1"/>
    <col min="7" max="7" width="19.375" bestFit="1" customWidth="1"/>
    <col min="8" max="8" width="28.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8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8" x14ac:dyDescent="0.25">
      <c r="A5" s="85" t="s">
        <v>0</v>
      </c>
      <c r="B5" s="38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8" x14ac:dyDescent="0.25">
      <c r="A6" s="17"/>
      <c r="B6" s="17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561</v>
      </c>
      <c r="D11" s="181"/>
      <c r="E11" s="181"/>
      <c r="F11" s="181"/>
      <c r="G11" s="181"/>
      <c r="H11" s="9" t="s">
        <v>9</v>
      </c>
      <c r="I11" s="182" t="s">
        <v>2288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786</v>
      </c>
      <c r="B14" s="76" t="s">
        <v>784</v>
      </c>
      <c r="C14" s="77">
        <v>43210</v>
      </c>
      <c r="D14" s="49"/>
      <c r="E14" s="50"/>
      <c r="F14" s="74" t="s">
        <v>179</v>
      </c>
      <c r="G14" s="26" t="s">
        <v>30</v>
      </c>
      <c r="H14" s="51" t="s">
        <v>559</v>
      </c>
      <c r="I14" s="40"/>
      <c r="J14" s="61"/>
      <c r="K14" s="52"/>
      <c r="L14" s="29">
        <f t="shared" ref="L14:L35" si="0">J14*K14*0.16</f>
        <v>0</v>
      </c>
      <c r="M14" s="28">
        <v>10750</v>
      </c>
    </row>
    <row r="15" spans="1:13" x14ac:dyDescent="0.2">
      <c r="A15" s="75" t="s">
        <v>787</v>
      </c>
      <c r="B15" s="76" t="s">
        <v>785</v>
      </c>
      <c r="C15" s="77">
        <v>43217</v>
      </c>
      <c r="D15" s="49"/>
      <c r="E15" s="50"/>
      <c r="F15" s="74" t="s">
        <v>179</v>
      </c>
      <c r="G15" s="26" t="s">
        <v>30</v>
      </c>
      <c r="H15" s="51" t="s">
        <v>562</v>
      </c>
      <c r="I15" s="40"/>
      <c r="J15" s="61"/>
      <c r="K15" s="52"/>
      <c r="L15" s="29">
        <f t="shared" si="0"/>
        <v>0</v>
      </c>
      <c r="M15" s="28">
        <v>8200</v>
      </c>
    </row>
    <row r="16" spans="1:13" ht="25.5" x14ac:dyDescent="0.2">
      <c r="A16" s="75" t="s">
        <v>1073</v>
      </c>
      <c r="B16" s="76" t="s">
        <v>1069</v>
      </c>
      <c r="C16" s="77">
        <v>43224</v>
      </c>
      <c r="D16" s="49"/>
      <c r="E16" s="50"/>
      <c r="F16" s="74" t="s">
        <v>179</v>
      </c>
      <c r="G16" s="26" t="s">
        <v>30</v>
      </c>
      <c r="H16" s="51" t="s">
        <v>594</v>
      </c>
      <c r="I16" s="40"/>
      <c r="J16" s="61"/>
      <c r="K16" s="52"/>
      <c r="L16" s="29">
        <f t="shared" si="0"/>
        <v>0</v>
      </c>
      <c r="M16" s="28">
        <v>8200</v>
      </c>
    </row>
    <row r="17" spans="1:13" x14ac:dyDescent="0.2">
      <c r="A17" s="75" t="s">
        <v>1074</v>
      </c>
      <c r="B17" s="76" t="s">
        <v>1070</v>
      </c>
      <c r="C17" s="77">
        <v>43231</v>
      </c>
      <c r="D17" s="49"/>
      <c r="E17" s="50"/>
      <c r="F17" s="74" t="s">
        <v>179</v>
      </c>
      <c r="G17" s="26" t="s">
        <v>30</v>
      </c>
      <c r="H17" s="51" t="s">
        <v>599</v>
      </c>
      <c r="I17" s="40"/>
      <c r="J17" s="61"/>
      <c r="K17" s="52"/>
      <c r="L17" s="29">
        <f t="shared" si="0"/>
        <v>0</v>
      </c>
      <c r="M17" s="28">
        <v>8350</v>
      </c>
    </row>
    <row r="18" spans="1:13" x14ac:dyDescent="0.2">
      <c r="A18" s="75" t="s">
        <v>1075</v>
      </c>
      <c r="B18" s="76" t="s">
        <v>1071</v>
      </c>
      <c r="C18" s="77">
        <v>43238</v>
      </c>
      <c r="D18" s="36"/>
      <c r="E18" s="24"/>
      <c r="F18" s="74" t="s">
        <v>179</v>
      </c>
      <c r="G18" s="26" t="s">
        <v>30</v>
      </c>
      <c r="H18" s="47" t="s">
        <v>905</v>
      </c>
      <c r="I18" s="27"/>
      <c r="J18" s="62"/>
      <c r="K18" s="53"/>
      <c r="L18" s="29">
        <f t="shared" si="0"/>
        <v>0</v>
      </c>
      <c r="M18" s="28">
        <v>9700</v>
      </c>
    </row>
    <row r="19" spans="1:13" x14ac:dyDescent="0.2">
      <c r="A19" s="75" t="s">
        <v>1076</v>
      </c>
      <c r="B19" s="76" t="s">
        <v>1072</v>
      </c>
      <c r="C19" s="77">
        <v>43245</v>
      </c>
      <c r="D19" s="36"/>
      <c r="E19" s="24"/>
      <c r="F19" s="74" t="s">
        <v>179</v>
      </c>
      <c r="G19" s="26" t="s">
        <v>30</v>
      </c>
      <c r="H19" s="47" t="s">
        <v>939</v>
      </c>
      <c r="I19" s="27"/>
      <c r="J19" s="62"/>
      <c r="K19" s="53"/>
      <c r="L19" s="29">
        <f t="shared" si="0"/>
        <v>0</v>
      </c>
      <c r="M19" s="28">
        <v>8350</v>
      </c>
    </row>
    <row r="20" spans="1:13" ht="25.5" x14ac:dyDescent="0.2">
      <c r="A20" s="75" t="s">
        <v>1609</v>
      </c>
      <c r="B20" s="76" t="s">
        <v>1604</v>
      </c>
      <c r="C20" s="77">
        <v>43252</v>
      </c>
      <c r="D20" s="36"/>
      <c r="E20" s="24"/>
      <c r="F20" s="74" t="s">
        <v>179</v>
      </c>
      <c r="G20" s="26" t="s">
        <v>30</v>
      </c>
      <c r="H20" s="47" t="s">
        <v>969</v>
      </c>
      <c r="I20" s="27"/>
      <c r="J20" s="62"/>
      <c r="K20" s="53"/>
      <c r="L20" s="29">
        <f t="shared" si="0"/>
        <v>0</v>
      </c>
      <c r="M20" s="28">
        <v>7600</v>
      </c>
    </row>
    <row r="21" spans="1:13" ht="25.5" x14ac:dyDescent="0.2">
      <c r="A21" s="75" t="s">
        <v>1610</v>
      </c>
      <c r="B21" s="76" t="s">
        <v>1605</v>
      </c>
      <c r="C21" s="77">
        <v>43259</v>
      </c>
      <c r="D21" s="36"/>
      <c r="E21" s="24"/>
      <c r="F21" s="74" t="s">
        <v>179</v>
      </c>
      <c r="G21" s="26" t="s">
        <v>30</v>
      </c>
      <c r="H21" s="47" t="s">
        <v>1274</v>
      </c>
      <c r="I21" s="27"/>
      <c r="J21" s="62"/>
      <c r="K21" s="53"/>
      <c r="L21" s="29">
        <f t="shared" si="0"/>
        <v>0</v>
      </c>
      <c r="M21" s="28">
        <v>7600</v>
      </c>
    </row>
    <row r="22" spans="1:13" ht="25.5" x14ac:dyDescent="0.2">
      <c r="A22" s="75" t="s">
        <v>1611</v>
      </c>
      <c r="B22" s="76" t="s">
        <v>1606</v>
      </c>
      <c r="C22" s="77">
        <v>43266</v>
      </c>
      <c r="D22" s="36"/>
      <c r="E22" s="24"/>
      <c r="F22" s="74" t="s">
        <v>179</v>
      </c>
      <c r="G22" s="26" t="s">
        <v>30</v>
      </c>
      <c r="H22" s="47" t="s">
        <v>1353</v>
      </c>
      <c r="I22" s="27"/>
      <c r="J22" s="62"/>
      <c r="K22" s="53"/>
      <c r="L22" s="29">
        <f t="shared" si="0"/>
        <v>0</v>
      </c>
      <c r="M22" s="28">
        <v>8650</v>
      </c>
    </row>
    <row r="23" spans="1:13" ht="25.5" x14ac:dyDescent="0.2">
      <c r="A23" s="75" t="s">
        <v>1612</v>
      </c>
      <c r="B23" s="76" t="s">
        <v>1607</v>
      </c>
      <c r="C23" s="77">
        <v>43273</v>
      </c>
      <c r="D23" s="36"/>
      <c r="E23" s="24"/>
      <c r="F23" s="74" t="s">
        <v>179</v>
      </c>
      <c r="G23" s="26" t="s">
        <v>30</v>
      </c>
      <c r="H23" s="47" t="s">
        <v>1372</v>
      </c>
      <c r="I23" s="27"/>
      <c r="J23" s="62"/>
      <c r="K23" s="53"/>
      <c r="L23" s="29">
        <f t="shared" si="0"/>
        <v>0</v>
      </c>
      <c r="M23" s="28">
        <v>8800</v>
      </c>
    </row>
    <row r="24" spans="1:13" ht="25.5" x14ac:dyDescent="0.2">
      <c r="A24" s="75" t="s">
        <v>1613</v>
      </c>
      <c r="B24" s="76" t="s">
        <v>1608</v>
      </c>
      <c r="C24" s="77">
        <v>43280</v>
      </c>
      <c r="D24" s="36"/>
      <c r="E24" s="24"/>
      <c r="F24" s="74" t="s">
        <v>179</v>
      </c>
      <c r="G24" s="26" t="s">
        <v>30</v>
      </c>
      <c r="H24" s="47" t="s">
        <v>1381</v>
      </c>
      <c r="I24" s="27"/>
      <c r="J24" s="62"/>
      <c r="K24" s="53"/>
      <c r="L24" s="29">
        <f>J24*K24*0.16</f>
        <v>0</v>
      </c>
      <c r="M24" s="28">
        <v>8650</v>
      </c>
    </row>
    <row r="25" spans="1:13" x14ac:dyDescent="0.2">
      <c r="A25" s="75" t="s">
        <v>1876</v>
      </c>
      <c r="B25" s="76" t="s">
        <v>1872</v>
      </c>
      <c r="C25" s="77">
        <v>43287</v>
      </c>
      <c r="D25" s="36"/>
      <c r="E25" s="24"/>
      <c r="F25" s="74" t="s">
        <v>179</v>
      </c>
      <c r="G25" s="26" t="s">
        <v>30</v>
      </c>
      <c r="H25" s="48" t="s">
        <v>1385</v>
      </c>
      <c r="I25" s="27"/>
      <c r="J25" s="62"/>
      <c r="K25" s="53"/>
      <c r="L25" s="29">
        <f t="shared" si="0"/>
        <v>0</v>
      </c>
      <c r="M25" s="28">
        <v>6100</v>
      </c>
    </row>
    <row r="26" spans="1:13" x14ac:dyDescent="0.2">
      <c r="A26" s="75" t="s">
        <v>1877</v>
      </c>
      <c r="B26" s="76" t="s">
        <v>1873</v>
      </c>
      <c r="C26" s="77">
        <v>43294</v>
      </c>
      <c r="D26" s="36"/>
      <c r="E26" s="24"/>
      <c r="F26" s="74" t="s">
        <v>179</v>
      </c>
      <c r="G26" s="26" t="s">
        <v>30</v>
      </c>
      <c r="H26" s="48" t="s">
        <v>1489</v>
      </c>
      <c r="I26" s="27"/>
      <c r="J26" s="62"/>
      <c r="K26" s="53"/>
      <c r="L26" s="29">
        <f t="shared" si="0"/>
        <v>0</v>
      </c>
      <c r="M26" s="28">
        <v>5050</v>
      </c>
    </row>
    <row r="27" spans="1:13" x14ac:dyDescent="0.2">
      <c r="A27" s="75" t="s">
        <v>1878</v>
      </c>
      <c r="B27" s="76" t="s">
        <v>1874</v>
      </c>
      <c r="C27" s="77">
        <v>43301</v>
      </c>
      <c r="D27" s="36"/>
      <c r="E27" s="24"/>
      <c r="F27" s="74" t="s">
        <v>179</v>
      </c>
      <c r="G27" s="26" t="s">
        <v>30</v>
      </c>
      <c r="H27" s="48" t="s">
        <v>1498</v>
      </c>
      <c r="I27" s="27"/>
      <c r="J27" s="62"/>
      <c r="K27" s="53"/>
      <c r="L27" s="29">
        <f t="shared" si="0"/>
        <v>0</v>
      </c>
      <c r="M27" s="28">
        <v>7150</v>
      </c>
    </row>
    <row r="28" spans="1:13" x14ac:dyDescent="0.2">
      <c r="A28" s="75" t="s">
        <v>1879</v>
      </c>
      <c r="B28" s="76" t="s">
        <v>1875</v>
      </c>
      <c r="C28" s="77">
        <v>43308</v>
      </c>
      <c r="D28" s="36"/>
      <c r="E28" s="24"/>
      <c r="F28" s="74" t="s">
        <v>179</v>
      </c>
      <c r="G28" s="26" t="s">
        <v>30</v>
      </c>
      <c r="H28" s="48" t="s">
        <v>1499</v>
      </c>
      <c r="I28" s="27"/>
      <c r="J28" s="62"/>
      <c r="K28" s="53"/>
      <c r="L28" s="29">
        <f t="shared" si="0"/>
        <v>0</v>
      </c>
      <c r="M28" s="28">
        <v>11800</v>
      </c>
    </row>
    <row r="29" spans="1:13" s="117" customFormat="1" x14ac:dyDescent="0.2">
      <c r="A29" s="163" t="s">
        <v>2114</v>
      </c>
      <c r="B29" s="164" t="s">
        <v>2113</v>
      </c>
      <c r="C29" s="165">
        <v>43326</v>
      </c>
      <c r="D29" s="120">
        <v>2422</v>
      </c>
      <c r="E29" s="106">
        <v>43299</v>
      </c>
      <c r="F29" s="161" t="s">
        <v>196</v>
      </c>
      <c r="G29" s="109" t="s">
        <v>1814</v>
      </c>
      <c r="H29" s="110" t="s">
        <v>90</v>
      </c>
      <c r="I29" s="111" t="s">
        <v>96</v>
      </c>
      <c r="J29" s="112">
        <v>2</v>
      </c>
      <c r="K29" s="113">
        <v>3189.65</v>
      </c>
      <c r="L29" s="114">
        <f t="shared" si="0"/>
        <v>1020.6880000000001</v>
      </c>
      <c r="M29" s="115">
        <f>J29*K29+L29</f>
        <v>7399.9880000000003</v>
      </c>
    </row>
    <row r="30" spans="1:13" s="117" customFormat="1" ht="25.5" x14ac:dyDescent="0.2">
      <c r="A30" s="163" t="s">
        <v>2116</v>
      </c>
      <c r="B30" s="164" t="s">
        <v>2115</v>
      </c>
      <c r="C30" s="165">
        <v>43326</v>
      </c>
      <c r="D30" s="120">
        <v>2423</v>
      </c>
      <c r="E30" s="106">
        <v>43299</v>
      </c>
      <c r="F30" s="161" t="s">
        <v>285</v>
      </c>
      <c r="G30" s="109" t="s">
        <v>1814</v>
      </c>
      <c r="H30" s="110" t="s">
        <v>1815</v>
      </c>
      <c r="I30" s="111" t="s">
        <v>77</v>
      </c>
      <c r="J30" s="112">
        <v>12</v>
      </c>
      <c r="K30" s="113">
        <v>540</v>
      </c>
      <c r="L30" s="114">
        <f t="shared" si="0"/>
        <v>1036.8</v>
      </c>
      <c r="M30" s="115">
        <f>J30*K30+L30</f>
        <v>7516.8</v>
      </c>
    </row>
    <row r="31" spans="1:13" s="117" customFormat="1" ht="25.5" x14ac:dyDescent="0.2">
      <c r="A31" s="163" t="s">
        <v>2118</v>
      </c>
      <c r="B31" s="164" t="s">
        <v>2117</v>
      </c>
      <c r="C31" s="165">
        <v>43315</v>
      </c>
      <c r="D31" s="120"/>
      <c r="E31" s="106"/>
      <c r="F31" s="161" t="s">
        <v>179</v>
      </c>
      <c r="G31" s="109" t="s">
        <v>30</v>
      </c>
      <c r="H31" s="110" t="s">
        <v>1843</v>
      </c>
      <c r="I31" s="111"/>
      <c r="J31" s="112"/>
      <c r="K31" s="113"/>
      <c r="L31" s="114">
        <f t="shared" si="0"/>
        <v>0</v>
      </c>
      <c r="M31" s="115">
        <v>8500</v>
      </c>
    </row>
    <row r="32" spans="1:13" x14ac:dyDescent="0.2">
      <c r="A32" s="163" t="s">
        <v>2287</v>
      </c>
      <c r="B32" s="163" t="s">
        <v>2286</v>
      </c>
      <c r="C32" s="165">
        <v>43353</v>
      </c>
      <c r="D32" s="36" t="s">
        <v>2054</v>
      </c>
      <c r="E32" s="24">
        <v>43299</v>
      </c>
      <c r="F32" s="74" t="s">
        <v>258</v>
      </c>
      <c r="G32" s="26" t="s">
        <v>455</v>
      </c>
      <c r="H32" s="48" t="s">
        <v>456</v>
      </c>
      <c r="I32" s="27" t="s">
        <v>458</v>
      </c>
      <c r="J32" s="62">
        <v>1</v>
      </c>
      <c r="K32" s="53">
        <v>1540</v>
      </c>
      <c r="L32" s="29">
        <f t="shared" si="0"/>
        <v>246.4</v>
      </c>
      <c r="M32" s="28">
        <f>J32*K32+L32</f>
        <v>1786.4</v>
      </c>
    </row>
    <row r="33" spans="1:17" ht="15" x14ac:dyDescent="0.25">
      <c r="A33" s="163" t="s">
        <v>2287</v>
      </c>
      <c r="B33" s="163" t="s">
        <v>2286</v>
      </c>
      <c r="C33" s="165">
        <v>43353</v>
      </c>
      <c r="D33" s="36" t="s">
        <v>2054</v>
      </c>
      <c r="E33" s="24">
        <v>43299</v>
      </c>
      <c r="F33" s="74" t="s">
        <v>258</v>
      </c>
      <c r="G33" s="26" t="s">
        <v>455</v>
      </c>
      <c r="H33" s="48" t="s">
        <v>886</v>
      </c>
      <c r="I33" s="27" t="s">
        <v>458</v>
      </c>
      <c r="J33" s="62">
        <v>1</v>
      </c>
      <c r="K33" s="53">
        <v>1485</v>
      </c>
      <c r="L33" s="29">
        <f t="shared" si="0"/>
        <v>237.6</v>
      </c>
      <c r="M33" s="28">
        <f>J33*K33+L33</f>
        <v>1722.6</v>
      </c>
      <c r="N33" s="1"/>
      <c r="O33" s="1"/>
      <c r="P33" s="1"/>
      <c r="Q33" s="1"/>
    </row>
    <row r="34" spans="1:17" s="117" customFormat="1" ht="25.5" x14ac:dyDescent="0.25">
      <c r="A34" s="163" t="s">
        <v>2247</v>
      </c>
      <c r="B34" s="164" t="s">
        <v>2246</v>
      </c>
      <c r="C34" s="165">
        <v>43322</v>
      </c>
      <c r="D34" s="120"/>
      <c r="E34" s="106"/>
      <c r="F34" s="161" t="s">
        <v>179</v>
      </c>
      <c r="G34" s="109" t="s">
        <v>30</v>
      </c>
      <c r="H34" s="110" t="s">
        <v>2078</v>
      </c>
      <c r="I34" s="111"/>
      <c r="J34" s="112"/>
      <c r="K34" s="113"/>
      <c r="L34" s="114">
        <f t="shared" si="0"/>
        <v>0</v>
      </c>
      <c r="M34" s="115">
        <v>8500</v>
      </c>
      <c r="N34" s="116"/>
      <c r="O34" s="116"/>
      <c r="P34" s="116"/>
      <c r="Q34" s="116"/>
    </row>
    <row r="35" spans="1:17" ht="25.5" x14ac:dyDescent="0.25">
      <c r="A35" s="75" t="s">
        <v>2120</v>
      </c>
      <c r="B35" s="76" t="s">
        <v>2119</v>
      </c>
      <c r="C35" s="77">
        <v>43329</v>
      </c>
      <c r="D35" s="37"/>
      <c r="E35" s="24"/>
      <c r="F35" s="74" t="s">
        <v>179</v>
      </c>
      <c r="G35" s="26" t="s">
        <v>30</v>
      </c>
      <c r="H35" s="48" t="s">
        <v>2079</v>
      </c>
      <c r="I35" s="27"/>
      <c r="J35" s="62"/>
      <c r="K35" s="53"/>
      <c r="L35" s="29">
        <f t="shared" si="0"/>
        <v>0</v>
      </c>
      <c r="M35" s="28">
        <v>8500</v>
      </c>
      <c r="N35" s="1"/>
      <c r="O35" s="1"/>
      <c r="P35" s="1"/>
      <c r="Q35" s="1"/>
    </row>
    <row r="36" spans="1:17" ht="15" x14ac:dyDescent="0.25">
      <c r="A36" s="23"/>
      <c r="B36" s="23"/>
      <c r="C36" s="23"/>
      <c r="D36" s="25"/>
      <c r="E36" s="24"/>
      <c r="F36" s="24"/>
      <c r="G36" s="26"/>
      <c r="H36" s="32"/>
      <c r="I36" s="27"/>
      <c r="J36" s="62"/>
      <c r="K36" s="28"/>
      <c r="L36" s="29"/>
      <c r="M36" s="28">
        <f>SUM(M14:M35)</f>
        <v>168875.788</v>
      </c>
      <c r="N36" s="1"/>
      <c r="O36" s="116"/>
      <c r="P36" s="116"/>
      <c r="Q36" s="116"/>
    </row>
    <row r="37" spans="1:17" ht="16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58"/>
      <c r="P37" s="116"/>
      <c r="Q37" s="159"/>
    </row>
    <row r="38" spans="1:17" ht="16.5" x14ac:dyDescent="0.3">
      <c r="A38" s="38" t="s">
        <v>28</v>
      </c>
      <c r="B38" s="58" t="s">
        <v>560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60"/>
      <c r="P38" s="116"/>
      <c r="Q38" s="157"/>
    </row>
    <row r="39" spans="1:17" ht="16.5" x14ac:dyDescent="0.3">
      <c r="A39" s="17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7"/>
      <c r="P39" s="116"/>
      <c r="Q39" s="116"/>
    </row>
    <row r="40" spans="1:17" ht="15" x14ac:dyDescent="0.25">
      <c r="A40" s="17"/>
      <c r="B40" s="15"/>
      <c r="C40" s="1"/>
      <c r="D40" s="46"/>
      <c r="E40" s="1"/>
      <c r="F40" s="1"/>
      <c r="G40" s="1"/>
      <c r="H40" s="1"/>
      <c r="I40" s="1"/>
      <c r="J40" s="1"/>
      <c r="K40" s="1"/>
      <c r="L40" s="1"/>
      <c r="M40" s="1"/>
      <c r="N40" s="1"/>
      <c r="O40" s="116"/>
      <c r="P40" s="116"/>
      <c r="Q40" s="116"/>
    </row>
    <row r="41" spans="1:17" ht="15" x14ac:dyDescent="0.25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16"/>
      <c r="P41" s="116"/>
      <c r="Q41" s="116"/>
    </row>
    <row r="42" spans="1:17" ht="15" x14ac:dyDescent="0.25">
      <c r="A42" s="17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16"/>
      <c r="P42" s="116"/>
      <c r="Q42" s="116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1"/>
      <c r="O46" s="1"/>
      <c r="P46" s="1"/>
      <c r="Q46" s="1"/>
    </row>
    <row r="47" spans="1:17" ht="15" x14ac:dyDescent="0.25">
      <c r="A47" s="183" t="s">
        <v>23</v>
      </c>
      <c r="B47" s="183"/>
      <c r="C47" s="183"/>
      <c r="D47" s="33"/>
      <c r="E47" s="183" t="s">
        <v>24</v>
      </c>
      <c r="F47" s="183"/>
      <c r="G47" s="33"/>
      <c r="H47" s="156" t="s">
        <v>2581</v>
      </c>
      <c r="I47" s="33"/>
      <c r="J47" s="34"/>
      <c r="K47" s="156" t="s">
        <v>2643</v>
      </c>
      <c r="L47" s="34"/>
      <c r="M47" s="33"/>
    </row>
    <row r="48" spans="1:17" ht="13.9" customHeight="1" x14ac:dyDescent="0.25">
      <c r="A48" s="184" t="s">
        <v>2580</v>
      </c>
      <c r="B48" s="184"/>
      <c r="C48" s="184"/>
      <c r="D48" s="33"/>
      <c r="E48" s="185" t="s">
        <v>25</v>
      </c>
      <c r="F48" s="185"/>
      <c r="G48" s="33"/>
      <c r="H48" s="35" t="s">
        <v>26</v>
      </c>
      <c r="I48" s="33"/>
      <c r="J48" s="186" t="s">
        <v>2644</v>
      </c>
      <c r="K48" s="186"/>
      <c r="L48" s="186"/>
      <c r="M48" s="33"/>
    </row>
    <row r="49" spans="1:13" ht="15" x14ac:dyDescent="0.25">
      <c r="A49" s="55"/>
      <c r="B49" s="55"/>
      <c r="C49" s="55"/>
      <c r="D49" s="1"/>
      <c r="E49" s="1"/>
      <c r="F49" s="1"/>
      <c r="G49" s="1"/>
      <c r="H49" s="1"/>
      <c r="I49" s="1"/>
      <c r="J49" s="187"/>
      <c r="K49" s="187"/>
      <c r="L49" s="187"/>
      <c r="M49" s="1"/>
    </row>
    <row r="50" spans="1:13" ht="15" x14ac:dyDescent="0.25">
      <c r="A50" s="179" t="s">
        <v>27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</row>
  </sheetData>
  <mergeCells count="15">
    <mergeCell ref="A1:M1"/>
    <mergeCell ref="A9:C10"/>
    <mergeCell ref="G9:H9"/>
    <mergeCell ref="L9:M9"/>
    <mergeCell ref="G10:H10"/>
    <mergeCell ref="A7:C7"/>
    <mergeCell ref="A50:M50"/>
    <mergeCell ref="A11:B11"/>
    <mergeCell ref="C11:G11"/>
    <mergeCell ref="I11:M11"/>
    <mergeCell ref="A47:C47"/>
    <mergeCell ref="E47:F47"/>
    <mergeCell ref="A48:C48"/>
    <mergeCell ref="E48:F48"/>
    <mergeCell ref="J48:L49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6" orientation="landscape" horizontalDpi="0" verticalDpi="0" r:id="rId2"/>
  <headerFooter>
    <oddFooter>Página &amp;P&amp;R&amp;A</oddFooter>
  </headerFooter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4"/>
  <sheetViews>
    <sheetView zoomScaleNormal="100" workbookViewId="0">
      <selection activeCell="G36" sqref="G36"/>
    </sheetView>
  </sheetViews>
  <sheetFormatPr baseColWidth="10" defaultRowHeight="14.25" x14ac:dyDescent="0.2"/>
  <cols>
    <col min="1" max="1" width="13" bestFit="1" customWidth="1"/>
    <col min="2" max="2" width="12.375" customWidth="1"/>
    <col min="7" max="7" width="16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8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4" customHeight="1" x14ac:dyDescent="0.25">
      <c r="A11" s="180" t="s">
        <v>8</v>
      </c>
      <c r="B11" s="180"/>
      <c r="C11" s="181" t="s">
        <v>43</v>
      </c>
      <c r="D11" s="181"/>
      <c r="E11" s="181"/>
      <c r="F11" s="181"/>
      <c r="G11" s="181"/>
      <c r="H11" s="9" t="s">
        <v>9</v>
      </c>
      <c r="I11" s="182" t="s">
        <v>1882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312</v>
      </c>
      <c r="B14" s="76" t="s">
        <v>308</v>
      </c>
      <c r="C14" s="77">
        <v>43147</v>
      </c>
      <c r="D14" s="49"/>
      <c r="E14" s="50"/>
      <c r="F14" s="74" t="s">
        <v>179</v>
      </c>
      <c r="G14" s="26" t="s">
        <v>30</v>
      </c>
      <c r="H14" s="51" t="s">
        <v>32</v>
      </c>
      <c r="I14" s="40"/>
      <c r="J14" s="61"/>
      <c r="K14" s="52"/>
      <c r="L14" s="29">
        <f t="shared" ref="L14:L29" si="0">J14*K14*0.16</f>
        <v>0</v>
      </c>
      <c r="M14" s="28">
        <v>8600</v>
      </c>
    </row>
    <row r="15" spans="1:13" ht="25.5" x14ac:dyDescent="0.2">
      <c r="A15" s="75" t="s">
        <v>313</v>
      </c>
      <c r="B15" s="76" t="s">
        <v>309</v>
      </c>
      <c r="C15" s="77">
        <v>43161</v>
      </c>
      <c r="D15" s="49"/>
      <c r="E15" s="50"/>
      <c r="F15" s="74" t="s">
        <v>179</v>
      </c>
      <c r="G15" s="26" t="s">
        <v>30</v>
      </c>
      <c r="H15" s="51" t="s">
        <v>79</v>
      </c>
      <c r="I15" s="40"/>
      <c r="J15" s="61"/>
      <c r="K15" s="52"/>
      <c r="L15" s="29">
        <f t="shared" si="0"/>
        <v>0</v>
      </c>
      <c r="M15" s="28">
        <v>5050</v>
      </c>
    </row>
    <row r="16" spans="1:13" ht="25.5" x14ac:dyDescent="0.2">
      <c r="A16" s="75" t="s">
        <v>314</v>
      </c>
      <c r="B16" s="76" t="s">
        <v>310</v>
      </c>
      <c r="C16" s="77">
        <v>43168</v>
      </c>
      <c r="D16" s="49"/>
      <c r="E16" s="50"/>
      <c r="F16" s="74" t="s">
        <v>179</v>
      </c>
      <c r="G16" s="26" t="s">
        <v>30</v>
      </c>
      <c r="H16" s="51" t="s">
        <v>111</v>
      </c>
      <c r="I16" s="40"/>
      <c r="J16" s="61"/>
      <c r="K16" s="52"/>
      <c r="L16" s="29">
        <f t="shared" si="0"/>
        <v>0</v>
      </c>
      <c r="M16" s="28">
        <v>7450</v>
      </c>
    </row>
    <row r="17" spans="1:17" ht="25.5" x14ac:dyDescent="0.2">
      <c r="A17" s="75" t="s">
        <v>315</v>
      </c>
      <c r="B17" s="76" t="s">
        <v>311</v>
      </c>
      <c r="C17" s="77">
        <v>43175</v>
      </c>
      <c r="D17" s="49"/>
      <c r="E17" s="50"/>
      <c r="F17" s="74" t="s">
        <v>179</v>
      </c>
      <c r="G17" s="26" t="s">
        <v>30</v>
      </c>
      <c r="H17" s="51" t="s">
        <v>167</v>
      </c>
      <c r="I17" s="40"/>
      <c r="J17" s="61"/>
      <c r="K17" s="52"/>
      <c r="L17" s="29">
        <f t="shared" si="0"/>
        <v>0</v>
      </c>
      <c r="M17" s="28">
        <v>7450</v>
      </c>
    </row>
    <row r="18" spans="1:17" ht="25.5" x14ac:dyDescent="0.2">
      <c r="A18" s="75" t="s">
        <v>317</v>
      </c>
      <c r="B18" s="76" t="s">
        <v>319</v>
      </c>
      <c r="C18" s="77">
        <v>43182</v>
      </c>
      <c r="D18" s="36"/>
      <c r="E18" s="24"/>
      <c r="F18" s="74" t="s">
        <v>179</v>
      </c>
      <c r="G18" s="26" t="s">
        <v>30</v>
      </c>
      <c r="H18" s="47" t="s">
        <v>168</v>
      </c>
      <c r="I18" s="27"/>
      <c r="J18" s="62"/>
      <c r="K18" s="53"/>
      <c r="L18" s="29">
        <f t="shared" si="0"/>
        <v>0</v>
      </c>
      <c r="M18" s="28">
        <v>5050</v>
      </c>
    </row>
    <row r="19" spans="1:17" ht="25.5" x14ac:dyDescent="0.2">
      <c r="A19" s="75" t="s">
        <v>316</v>
      </c>
      <c r="B19" s="76" t="s">
        <v>318</v>
      </c>
      <c r="C19" s="77">
        <v>43187</v>
      </c>
      <c r="D19" s="36"/>
      <c r="E19" s="24"/>
      <c r="F19" s="74" t="s">
        <v>179</v>
      </c>
      <c r="G19" s="26" t="s">
        <v>30</v>
      </c>
      <c r="H19" s="47" t="s">
        <v>171</v>
      </c>
      <c r="I19" s="27"/>
      <c r="J19" s="62"/>
      <c r="K19" s="53"/>
      <c r="L19" s="29">
        <f t="shared" si="0"/>
        <v>0</v>
      </c>
      <c r="M19" s="28">
        <v>5050</v>
      </c>
    </row>
    <row r="20" spans="1:17" ht="25.5" x14ac:dyDescent="0.2">
      <c r="A20" s="75" t="s">
        <v>790</v>
      </c>
      <c r="B20" s="76" t="s">
        <v>788</v>
      </c>
      <c r="C20" s="77">
        <v>43196</v>
      </c>
      <c r="D20" s="36"/>
      <c r="E20" s="24"/>
      <c r="F20" s="74" t="s">
        <v>179</v>
      </c>
      <c r="G20" s="26" t="s">
        <v>30</v>
      </c>
      <c r="H20" s="47" t="s">
        <v>488</v>
      </c>
      <c r="I20" s="27"/>
      <c r="J20" s="62"/>
      <c r="K20" s="53"/>
      <c r="L20" s="29">
        <f t="shared" si="0"/>
        <v>0</v>
      </c>
      <c r="M20" s="28">
        <v>6250</v>
      </c>
    </row>
    <row r="21" spans="1:17" ht="25.5" x14ac:dyDescent="0.2">
      <c r="A21" s="75" t="s">
        <v>791</v>
      </c>
      <c r="B21" s="76" t="s">
        <v>789</v>
      </c>
      <c r="C21" s="77">
        <v>43203</v>
      </c>
      <c r="D21" s="36"/>
      <c r="E21" s="24"/>
      <c r="F21" s="74" t="s">
        <v>179</v>
      </c>
      <c r="G21" s="26" t="s">
        <v>30</v>
      </c>
      <c r="H21" s="47" t="s">
        <v>494</v>
      </c>
      <c r="I21" s="27"/>
      <c r="J21" s="62"/>
      <c r="K21" s="53"/>
      <c r="L21" s="29">
        <f t="shared" si="0"/>
        <v>0</v>
      </c>
      <c r="M21" s="28">
        <v>7150</v>
      </c>
    </row>
    <row r="22" spans="1:17" ht="25.5" x14ac:dyDescent="0.2">
      <c r="A22" s="75" t="s">
        <v>1881</v>
      </c>
      <c r="B22" s="76" t="s">
        <v>1880</v>
      </c>
      <c r="C22" s="77">
        <v>43292</v>
      </c>
      <c r="D22" s="36">
        <v>9955</v>
      </c>
      <c r="E22" s="24">
        <v>43278</v>
      </c>
      <c r="F22" s="74" t="s">
        <v>267</v>
      </c>
      <c r="G22" s="32" t="s">
        <v>1406</v>
      </c>
      <c r="H22" s="47" t="s">
        <v>1414</v>
      </c>
      <c r="I22" s="27" t="s">
        <v>473</v>
      </c>
      <c r="J22" s="62">
        <v>18</v>
      </c>
      <c r="K22" s="53">
        <v>891</v>
      </c>
      <c r="L22" s="29">
        <f t="shared" si="0"/>
        <v>2566.08</v>
      </c>
      <c r="M22" s="28">
        <f t="shared" ref="M22:M28" si="1">J22*K22+L22</f>
        <v>18604.080000000002</v>
      </c>
    </row>
    <row r="23" spans="1:17" ht="25.5" x14ac:dyDescent="0.2">
      <c r="A23" s="75" t="s">
        <v>1881</v>
      </c>
      <c r="B23" s="76" t="s">
        <v>1880</v>
      </c>
      <c r="C23" s="77">
        <v>43292</v>
      </c>
      <c r="D23" s="36">
        <v>9955</v>
      </c>
      <c r="E23" s="24">
        <v>43278</v>
      </c>
      <c r="F23" s="74" t="s">
        <v>267</v>
      </c>
      <c r="G23" s="32" t="s">
        <v>1406</v>
      </c>
      <c r="H23" s="47" t="s">
        <v>1415</v>
      </c>
      <c r="I23" s="27" t="s">
        <v>1410</v>
      </c>
      <c r="J23" s="62">
        <v>2</v>
      </c>
      <c r="K23" s="53">
        <v>1713</v>
      </c>
      <c r="L23" s="29">
        <f t="shared" si="0"/>
        <v>548.16</v>
      </c>
      <c r="M23" s="28">
        <f t="shared" si="1"/>
        <v>3974.16</v>
      </c>
    </row>
    <row r="24" spans="1:17" ht="25.5" x14ac:dyDescent="0.2">
      <c r="A24" s="75" t="s">
        <v>1881</v>
      </c>
      <c r="B24" s="76" t="s">
        <v>1880</v>
      </c>
      <c r="C24" s="77">
        <v>43292</v>
      </c>
      <c r="D24" s="36">
        <v>9955</v>
      </c>
      <c r="E24" s="24">
        <v>43278</v>
      </c>
      <c r="F24" s="74" t="s">
        <v>267</v>
      </c>
      <c r="G24" s="32" t="s">
        <v>1406</v>
      </c>
      <c r="H24" s="47" t="s">
        <v>1416</v>
      </c>
      <c r="I24" s="27" t="s">
        <v>1410</v>
      </c>
      <c r="J24" s="62">
        <v>1</v>
      </c>
      <c r="K24" s="53">
        <v>100</v>
      </c>
      <c r="L24" s="29">
        <f t="shared" si="0"/>
        <v>16</v>
      </c>
      <c r="M24" s="28">
        <f t="shared" si="1"/>
        <v>116</v>
      </c>
    </row>
    <row r="25" spans="1:17" ht="25.5" x14ac:dyDescent="0.2">
      <c r="A25" s="75" t="s">
        <v>1881</v>
      </c>
      <c r="B25" s="76" t="s">
        <v>1880</v>
      </c>
      <c r="C25" s="77">
        <v>43292</v>
      </c>
      <c r="D25" s="36">
        <v>9955</v>
      </c>
      <c r="E25" s="24">
        <v>43278</v>
      </c>
      <c r="F25" s="74" t="s">
        <v>267</v>
      </c>
      <c r="G25" s="32" t="s">
        <v>1406</v>
      </c>
      <c r="H25" s="48" t="s">
        <v>1417</v>
      </c>
      <c r="I25" s="27" t="s">
        <v>1410</v>
      </c>
      <c r="J25" s="62">
        <v>1</v>
      </c>
      <c r="K25" s="53">
        <v>1690</v>
      </c>
      <c r="L25" s="29">
        <f t="shared" si="0"/>
        <v>270.39999999999998</v>
      </c>
      <c r="M25" s="28">
        <f t="shared" si="1"/>
        <v>1960.4</v>
      </c>
    </row>
    <row r="26" spans="1:17" ht="25.5" x14ac:dyDescent="0.2">
      <c r="A26" s="75" t="s">
        <v>1881</v>
      </c>
      <c r="B26" s="76" t="s">
        <v>1880</v>
      </c>
      <c r="C26" s="77">
        <v>43292</v>
      </c>
      <c r="D26" s="36">
        <v>9955</v>
      </c>
      <c r="E26" s="24">
        <v>43278</v>
      </c>
      <c r="F26" s="74" t="s">
        <v>267</v>
      </c>
      <c r="G26" s="32" t="s">
        <v>1406</v>
      </c>
      <c r="H26" s="48" t="s">
        <v>1407</v>
      </c>
      <c r="I26" s="27" t="s">
        <v>1410</v>
      </c>
      <c r="J26" s="62">
        <v>6</v>
      </c>
      <c r="K26" s="53">
        <v>1447.41</v>
      </c>
      <c r="L26" s="29">
        <f t="shared" si="0"/>
        <v>1389.5136000000002</v>
      </c>
      <c r="M26" s="28">
        <f t="shared" si="1"/>
        <v>10073.973600000001</v>
      </c>
    </row>
    <row r="27" spans="1:17" ht="25.5" x14ac:dyDescent="0.2">
      <c r="A27" s="75" t="s">
        <v>1881</v>
      </c>
      <c r="B27" s="76" t="s">
        <v>1880</v>
      </c>
      <c r="C27" s="77">
        <v>43292</v>
      </c>
      <c r="D27" s="36">
        <v>9955</v>
      </c>
      <c r="E27" s="24">
        <v>43278</v>
      </c>
      <c r="F27" s="74" t="s">
        <v>267</v>
      </c>
      <c r="G27" s="32" t="s">
        <v>1406</v>
      </c>
      <c r="H27" s="48" t="s">
        <v>1408</v>
      </c>
      <c r="I27" s="27" t="s">
        <v>77</v>
      </c>
      <c r="J27" s="62">
        <v>5</v>
      </c>
      <c r="K27" s="53">
        <v>50</v>
      </c>
      <c r="L27" s="29">
        <f t="shared" si="0"/>
        <v>40</v>
      </c>
      <c r="M27" s="28">
        <f t="shared" si="1"/>
        <v>290</v>
      </c>
    </row>
    <row r="28" spans="1:17" ht="25.5" x14ac:dyDescent="0.2">
      <c r="A28" s="75" t="s">
        <v>1881</v>
      </c>
      <c r="B28" s="76" t="s">
        <v>1880</v>
      </c>
      <c r="C28" s="77">
        <v>43292</v>
      </c>
      <c r="D28" s="36">
        <v>9955</v>
      </c>
      <c r="E28" s="24">
        <v>43278</v>
      </c>
      <c r="F28" s="74" t="s">
        <v>267</v>
      </c>
      <c r="G28" s="32" t="s">
        <v>1406</v>
      </c>
      <c r="H28" s="48" t="s">
        <v>1409</v>
      </c>
      <c r="I28" s="27" t="s">
        <v>77</v>
      </c>
      <c r="J28" s="62">
        <v>5</v>
      </c>
      <c r="K28" s="53">
        <v>62.07</v>
      </c>
      <c r="L28" s="29">
        <f t="shared" si="0"/>
        <v>49.656000000000006</v>
      </c>
      <c r="M28" s="28">
        <f t="shared" si="1"/>
        <v>360.00600000000003</v>
      </c>
    </row>
    <row r="29" spans="1:17" ht="25.5" x14ac:dyDescent="0.2">
      <c r="A29" s="75" t="s">
        <v>1881</v>
      </c>
      <c r="B29" s="76" t="s">
        <v>1880</v>
      </c>
      <c r="C29" s="77">
        <v>43292</v>
      </c>
      <c r="D29" s="36">
        <v>9955</v>
      </c>
      <c r="E29" s="24">
        <v>43278</v>
      </c>
      <c r="F29" s="74" t="s">
        <v>267</v>
      </c>
      <c r="G29" s="32" t="s">
        <v>1406</v>
      </c>
      <c r="H29" s="48" t="s">
        <v>1418</v>
      </c>
      <c r="I29" s="27" t="s">
        <v>77</v>
      </c>
      <c r="J29" s="62">
        <v>3</v>
      </c>
      <c r="K29" s="53">
        <v>137.07</v>
      </c>
      <c r="L29" s="29">
        <f t="shared" si="0"/>
        <v>65.793599999999998</v>
      </c>
      <c r="M29" s="28">
        <f>J29*K29+L29+0.01</f>
        <v>477.0136</v>
      </c>
    </row>
    <row r="30" spans="1:17" ht="15" x14ac:dyDescent="0.25">
      <c r="A30" s="23"/>
      <c r="B30" s="23"/>
      <c r="C30" s="23"/>
      <c r="D30" s="25"/>
      <c r="E30" s="24"/>
      <c r="F30" s="24"/>
      <c r="G30" s="26"/>
      <c r="H30" s="32"/>
      <c r="I30" s="27"/>
      <c r="J30" s="62"/>
      <c r="K30" s="28"/>
      <c r="L30" s="29"/>
      <c r="M30" s="28">
        <f>SUM(M14:M29)</f>
        <v>87905.633199999997</v>
      </c>
      <c r="N30" s="1"/>
      <c r="O30" s="116"/>
      <c r="P30" s="116"/>
      <c r="Q30" s="116"/>
    </row>
    <row r="31" spans="1:17" ht="16.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58"/>
      <c r="P31" s="116"/>
      <c r="Q31" s="159"/>
    </row>
    <row r="32" spans="1:17" ht="16.5" x14ac:dyDescent="0.3">
      <c r="A32" s="38" t="s">
        <v>28</v>
      </c>
      <c r="B32" s="58" t="s">
        <v>44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0"/>
      <c r="P32" s="116"/>
      <c r="Q32" s="157"/>
    </row>
    <row r="33" spans="1:17" ht="16.5" x14ac:dyDescent="0.3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57"/>
      <c r="P33" s="116"/>
      <c r="Q33" s="116"/>
    </row>
    <row r="34" spans="1:17" ht="15" x14ac:dyDescent="0.25">
      <c r="A34" s="17"/>
      <c r="B34" s="15"/>
      <c r="C34" s="1"/>
      <c r="D34" s="46"/>
      <c r="E34" s="1"/>
      <c r="F34" s="1"/>
      <c r="G34" s="1"/>
      <c r="H34" s="1"/>
      <c r="I34" s="1"/>
      <c r="J34" s="1"/>
      <c r="K34" s="1"/>
      <c r="L34" s="1"/>
      <c r="M34" s="1"/>
      <c r="N34" s="1"/>
      <c r="O34" s="116"/>
      <c r="P34" s="116"/>
      <c r="Q34" s="116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6"/>
      <c r="P35" s="116"/>
      <c r="Q35" s="116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16"/>
      <c r="P36" s="116"/>
      <c r="Q36" s="116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5">
      <c r="A39" s="17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1"/>
      <c r="O40" s="1"/>
      <c r="P40" s="1"/>
      <c r="Q40" s="1"/>
    </row>
    <row r="41" spans="1:17" ht="15" x14ac:dyDescent="0.25">
      <c r="A41" s="183" t="s">
        <v>23</v>
      </c>
      <c r="B41" s="183"/>
      <c r="C41" s="183"/>
      <c r="D41" s="33"/>
      <c r="E41" s="183" t="s">
        <v>24</v>
      </c>
      <c r="F41" s="183"/>
      <c r="G41" s="33"/>
      <c r="H41" s="156" t="s">
        <v>2581</v>
      </c>
      <c r="I41" s="33"/>
      <c r="J41" s="34"/>
      <c r="K41" s="156" t="s">
        <v>2643</v>
      </c>
      <c r="L41" s="34"/>
      <c r="M41" s="33"/>
    </row>
    <row r="42" spans="1:17" ht="13.9" customHeight="1" x14ac:dyDescent="0.25">
      <c r="A42" s="184" t="s">
        <v>2580</v>
      </c>
      <c r="B42" s="184"/>
      <c r="C42" s="184"/>
      <c r="D42" s="33"/>
      <c r="E42" s="185" t="s">
        <v>25</v>
      </c>
      <c r="F42" s="185"/>
      <c r="G42" s="33"/>
      <c r="H42" s="35" t="s">
        <v>26</v>
      </c>
      <c r="I42" s="33"/>
      <c r="J42" s="186" t="s">
        <v>2644</v>
      </c>
      <c r="K42" s="186"/>
      <c r="L42" s="186"/>
      <c r="M42" s="33"/>
    </row>
    <row r="43" spans="1:17" ht="15" x14ac:dyDescent="0.25">
      <c r="A43" s="55"/>
      <c r="B43" s="55"/>
      <c r="C43" s="55"/>
      <c r="D43" s="1"/>
      <c r="E43" s="1"/>
      <c r="F43" s="1"/>
      <c r="G43" s="1"/>
      <c r="H43" s="1"/>
      <c r="I43" s="1"/>
      <c r="J43" s="187"/>
      <c r="K43" s="187"/>
      <c r="L43" s="187"/>
      <c r="M43" s="1"/>
    </row>
    <row r="44" spans="1:17" ht="15" x14ac:dyDescent="0.25">
      <c r="A44" s="179" t="s">
        <v>27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</row>
  </sheetData>
  <mergeCells count="15">
    <mergeCell ref="A44:M44"/>
    <mergeCell ref="A11:B11"/>
    <mergeCell ref="C11:G11"/>
    <mergeCell ref="I11:M11"/>
    <mergeCell ref="A41:C41"/>
    <mergeCell ref="E41:F41"/>
    <mergeCell ref="A42:C42"/>
    <mergeCell ref="E42:F42"/>
    <mergeCell ref="J42:L43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9" orientation="landscape" horizontalDpi="0" verticalDpi="0" r:id="rId2"/>
  <headerFooter>
    <oddFooter>Página &amp;P&amp;R&amp;A</oddFooter>
  </headerFooter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6"/>
  <sheetViews>
    <sheetView topLeftCell="A4"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3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8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8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8" x14ac:dyDescent="0.25">
      <c r="A5" s="144" t="s">
        <v>0</v>
      </c>
      <c r="B5" s="38" t="s">
        <v>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8.25" customHeight="1" x14ac:dyDescent="0.25">
      <c r="A6" s="17"/>
      <c r="B6" s="17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9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2371</v>
      </c>
      <c r="D11" s="181"/>
      <c r="E11" s="181"/>
      <c r="F11" s="181"/>
      <c r="G11" s="181"/>
      <c r="H11" s="9" t="s">
        <v>9</v>
      </c>
      <c r="I11" s="182" t="s">
        <v>2133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2674</v>
      </c>
      <c r="B14" s="76" t="s">
        <v>2673</v>
      </c>
      <c r="C14" s="77">
        <v>43413</v>
      </c>
      <c r="D14" s="49"/>
      <c r="E14" s="50"/>
      <c r="F14" s="74" t="s">
        <v>179</v>
      </c>
      <c r="G14" s="26" t="s">
        <v>30</v>
      </c>
      <c r="H14" s="51" t="s">
        <v>2368</v>
      </c>
      <c r="I14" s="40"/>
      <c r="J14" s="61"/>
      <c r="K14" s="52"/>
      <c r="L14" s="29">
        <f t="shared" ref="L14:L22" si="0">J14*K14*0.16</f>
        <v>0</v>
      </c>
      <c r="M14" s="28">
        <v>9250</v>
      </c>
    </row>
    <row r="15" spans="1:13" x14ac:dyDescent="0.2">
      <c r="A15" s="75" t="s">
        <v>2686</v>
      </c>
      <c r="B15" s="76" t="s">
        <v>2685</v>
      </c>
      <c r="C15" s="77">
        <v>43413</v>
      </c>
      <c r="D15" s="49">
        <v>1160</v>
      </c>
      <c r="E15" s="50">
        <v>43403</v>
      </c>
      <c r="F15" s="74" t="s">
        <v>196</v>
      </c>
      <c r="G15" s="26" t="s">
        <v>2307</v>
      </c>
      <c r="H15" s="51" t="s">
        <v>2378</v>
      </c>
      <c r="I15" s="40" t="s">
        <v>96</v>
      </c>
      <c r="J15" s="61">
        <v>5</v>
      </c>
      <c r="K15" s="52">
        <v>2500</v>
      </c>
      <c r="L15" s="29">
        <f t="shared" si="0"/>
        <v>2000</v>
      </c>
      <c r="M15" s="28">
        <f t="shared" ref="M15:M22" si="1">J15*K15+L15</f>
        <v>14500</v>
      </c>
    </row>
    <row r="16" spans="1:13" ht="25.5" x14ac:dyDescent="0.2">
      <c r="A16" s="75" t="s">
        <v>2675</v>
      </c>
      <c r="B16" s="76" t="s">
        <v>2677</v>
      </c>
      <c r="C16" s="77">
        <v>43420</v>
      </c>
      <c r="D16" s="49"/>
      <c r="E16" s="50"/>
      <c r="F16" s="74" t="s">
        <v>179</v>
      </c>
      <c r="G16" s="26" t="s">
        <v>30</v>
      </c>
      <c r="H16" s="51" t="s">
        <v>2384</v>
      </c>
      <c r="I16" s="40"/>
      <c r="J16" s="61"/>
      <c r="K16" s="52"/>
      <c r="L16" s="29">
        <f t="shared" si="0"/>
        <v>0</v>
      </c>
      <c r="M16" s="28">
        <v>5650</v>
      </c>
    </row>
    <row r="17" spans="1:17" ht="25.5" x14ac:dyDescent="0.2">
      <c r="A17" s="75" t="s">
        <v>2676</v>
      </c>
      <c r="B17" s="76" t="s">
        <v>2678</v>
      </c>
      <c r="C17" s="77">
        <v>43427</v>
      </c>
      <c r="D17" s="49"/>
      <c r="E17" s="50"/>
      <c r="F17" s="74" t="s">
        <v>179</v>
      </c>
      <c r="G17" s="26" t="s">
        <v>30</v>
      </c>
      <c r="H17" s="51" t="s">
        <v>2385</v>
      </c>
      <c r="I17" s="40"/>
      <c r="J17" s="61"/>
      <c r="K17" s="52"/>
      <c r="L17" s="29">
        <f t="shared" si="0"/>
        <v>0</v>
      </c>
      <c r="M17" s="28">
        <v>4750</v>
      </c>
    </row>
    <row r="18" spans="1:17" x14ac:dyDescent="0.2">
      <c r="A18" s="75" t="s">
        <v>2688</v>
      </c>
      <c r="B18" s="76" t="s">
        <v>2687</v>
      </c>
      <c r="C18" s="77">
        <v>43440</v>
      </c>
      <c r="D18" s="36">
        <v>2794</v>
      </c>
      <c r="E18" s="24">
        <v>43427</v>
      </c>
      <c r="F18" s="74" t="s">
        <v>285</v>
      </c>
      <c r="G18" s="26" t="s">
        <v>82</v>
      </c>
      <c r="H18" s="47" t="s">
        <v>523</v>
      </c>
      <c r="I18" s="27" t="s">
        <v>77</v>
      </c>
      <c r="J18" s="62">
        <v>40</v>
      </c>
      <c r="K18" s="53">
        <v>146</v>
      </c>
      <c r="L18" s="29">
        <f t="shared" si="0"/>
        <v>934.4</v>
      </c>
      <c r="M18" s="28">
        <f t="shared" si="1"/>
        <v>6774.4</v>
      </c>
    </row>
    <row r="19" spans="1:17" x14ac:dyDescent="0.2">
      <c r="A19" s="75" t="s">
        <v>2688</v>
      </c>
      <c r="B19" s="76" t="s">
        <v>2687</v>
      </c>
      <c r="C19" s="77">
        <v>43440</v>
      </c>
      <c r="D19" s="36">
        <v>2794</v>
      </c>
      <c r="E19" s="24">
        <v>43427</v>
      </c>
      <c r="F19" s="74" t="s">
        <v>285</v>
      </c>
      <c r="G19" s="26" t="s">
        <v>82</v>
      </c>
      <c r="H19" s="47" t="s">
        <v>2414</v>
      </c>
      <c r="I19" s="27" t="s">
        <v>88</v>
      </c>
      <c r="J19" s="62">
        <v>30</v>
      </c>
      <c r="K19" s="53">
        <v>32</v>
      </c>
      <c r="L19" s="29">
        <f t="shared" si="0"/>
        <v>153.6</v>
      </c>
      <c r="M19" s="28">
        <f t="shared" si="1"/>
        <v>1113.5999999999999</v>
      </c>
    </row>
    <row r="20" spans="1:17" x14ac:dyDescent="0.2">
      <c r="A20" s="75" t="s">
        <v>2682</v>
      </c>
      <c r="B20" s="76" t="s">
        <v>2679</v>
      </c>
      <c r="C20" s="77">
        <v>43433</v>
      </c>
      <c r="D20" s="36">
        <v>666</v>
      </c>
      <c r="E20" s="24">
        <v>43417</v>
      </c>
      <c r="F20" s="74" t="s">
        <v>258</v>
      </c>
      <c r="G20" s="26" t="s">
        <v>1392</v>
      </c>
      <c r="H20" s="47" t="s">
        <v>2500</v>
      </c>
      <c r="I20" s="27" t="s">
        <v>59</v>
      </c>
      <c r="J20" s="62">
        <v>2</v>
      </c>
      <c r="K20" s="53">
        <v>1849.96</v>
      </c>
      <c r="L20" s="29">
        <f t="shared" si="0"/>
        <v>591.98720000000003</v>
      </c>
      <c r="M20" s="28">
        <f t="shared" si="1"/>
        <v>4291.9071999999996</v>
      </c>
    </row>
    <row r="21" spans="1:17" x14ac:dyDescent="0.2">
      <c r="A21" s="75" t="s">
        <v>2683</v>
      </c>
      <c r="B21" s="76" t="s">
        <v>2680</v>
      </c>
      <c r="C21" s="77">
        <v>43433</v>
      </c>
      <c r="D21" s="36">
        <v>667</v>
      </c>
      <c r="E21" s="24">
        <v>43417</v>
      </c>
      <c r="F21" s="74" t="s">
        <v>258</v>
      </c>
      <c r="G21" s="26" t="s">
        <v>1392</v>
      </c>
      <c r="H21" s="47" t="s">
        <v>2501</v>
      </c>
      <c r="I21" s="27" t="s">
        <v>59</v>
      </c>
      <c r="J21" s="62">
        <v>6</v>
      </c>
      <c r="K21" s="53">
        <v>1981.98</v>
      </c>
      <c r="L21" s="29">
        <f t="shared" si="0"/>
        <v>1902.7008000000003</v>
      </c>
      <c r="M21" s="28">
        <f t="shared" si="1"/>
        <v>13794.580800000002</v>
      </c>
    </row>
    <row r="22" spans="1:17" x14ac:dyDescent="0.2">
      <c r="A22" s="75" t="s">
        <v>2684</v>
      </c>
      <c r="B22" s="76" t="s">
        <v>2681</v>
      </c>
      <c r="C22" s="77">
        <v>43433</v>
      </c>
      <c r="D22" s="36">
        <v>668</v>
      </c>
      <c r="E22" s="24">
        <v>43417</v>
      </c>
      <c r="F22" s="74" t="s">
        <v>258</v>
      </c>
      <c r="G22" s="26" t="s">
        <v>1392</v>
      </c>
      <c r="H22" s="47" t="s">
        <v>498</v>
      </c>
      <c r="I22" s="27" t="s">
        <v>58</v>
      </c>
      <c r="J22" s="62">
        <v>8</v>
      </c>
      <c r="K22" s="53">
        <v>594.64</v>
      </c>
      <c r="L22" s="29">
        <f t="shared" si="0"/>
        <v>761.13919999999996</v>
      </c>
      <c r="M22" s="28">
        <f t="shared" si="1"/>
        <v>5518.2591999999995</v>
      </c>
    </row>
    <row r="23" spans="1:17" ht="15" x14ac:dyDescent="0.25">
      <c r="A23" s="23"/>
      <c r="B23" s="23"/>
      <c r="C23" s="23"/>
      <c r="D23" s="25"/>
      <c r="E23" s="24"/>
      <c r="F23" s="24"/>
      <c r="G23" s="26"/>
      <c r="H23" s="32"/>
      <c r="I23" s="27"/>
      <c r="J23" s="62"/>
      <c r="K23" s="28"/>
      <c r="L23" s="29"/>
      <c r="M23" s="28">
        <f>SUM(M14:M22)</f>
        <v>65642.747199999998</v>
      </c>
      <c r="N23" s="1"/>
      <c r="O23" s="116"/>
      <c r="P23" s="116"/>
      <c r="Q23" s="116"/>
    </row>
    <row r="24" spans="1:17" ht="16.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8"/>
      <c r="P24" s="116"/>
      <c r="Q24" s="159"/>
    </row>
    <row r="25" spans="1:17" ht="16.5" x14ac:dyDescent="0.3">
      <c r="A25" s="38" t="s">
        <v>28</v>
      </c>
      <c r="B25" s="58" t="s">
        <v>2372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0"/>
      <c r="P25" s="116"/>
      <c r="Q25" s="157"/>
    </row>
    <row r="26" spans="1:17" ht="16.5" x14ac:dyDescent="0.3">
      <c r="A26" s="17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57"/>
      <c r="P26" s="116"/>
      <c r="Q26" s="116"/>
    </row>
    <row r="27" spans="1:17" ht="15" x14ac:dyDescent="0.25">
      <c r="A27" s="17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16"/>
      <c r="P27" s="116"/>
      <c r="Q27" s="116"/>
    </row>
    <row r="28" spans="1:17" ht="15" x14ac:dyDescent="0.25">
      <c r="A28" s="17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16"/>
      <c r="P28" s="116"/>
      <c r="Q28" s="116"/>
    </row>
    <row r="29" spans="1:17" ht="15" x14ac:dyDescent="0.25">
      <c r="A29" s="17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x14ac:dyDescent="0.25">
      <c r="A30" s="17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"/>
      <c r="O32" s="1"/>
      <c r="P32" s="1"/>
      <c r="Q32" s="1"/>
    </row>
    <row r="33" spans="1:13" ht="15" x14ac:dyDescent="0.25">
      <c r="A33" s="183" t="s">
        <v>23</v>
      </c>
      <c r="B33" s="183"/>
      <c r="C33" s="183"/>
      <c r="D33" s="33"/>
      <c r="E33" s="183" t="s">
        <v>24</v>
      </c>
      <c r="F33" s="183"/>
      <c r="G33" s="33"/>
      <c r="H33" s="156" t="s">
        <v>2581</v>
      </c>
      <c r="I33" s="33"/>
      <c r="J33" s="34"/>
      <c r="K33" s="156" t="s">
        <v>2643</v>
      </c>
      <c r="L33" s="34"/>
      <c r="M33" s="33"/>
    </row>
    <row r="34" spans="1:13" ht="13.9" customHeight="1" x14ac:dyDescent="0.25">
      <c r="A34" s="184" t="s">
        <v>2580</v>
      </c>
      <c r="B34" s="184"/>
      <c r="C34" s="184"/>
      <c r="D34" s="33"/>
      <c r="E34" s="185" t="s">
        <v>25</v>
      </c>
      <c r="F34" s="185"/>
      <c r="G34" s="33"/>
      <c r="H34" s="35" t="s">
        <v>26</v>
      </c>
      <c r="I34" s="33"/>
      <c r="J34" s="186" t="s">
        <v>2644</v>
      </c>
      <c r="K34" s="186"/>
      <c r="L34" s="186"/>
      <c r="M34" s="33"/>
    </row>
    <row r="35" spans="1:13" ht="15" x14ac:dyDescent="0.25">
      <c r="A35" s="55"/>
      <c r="B35" s="55"/>
      <c r="C35" s="55"/>
      <c r="D35" s="1"/>
      <c r="E35" s="1"/>
      <c r="F35" s="1"/>
      <c r="G35" s="1"/>
      <c r="H35" s="1"/>
      <c r="I35" s="1"/>
      <c r="J35" s="187"/>
      <c r="K35" s="187"/>
      <c r="L35" s="187"/>
      <c r="M35" s="1"/>
    </row>
    <row r="36" spans="1:13" ht="15" x14ac:dyDescent="0.25">
      <c r="A36" s="179" t="s">
        <v>27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</sheetData>
  <mergeCells count="15">
    <mergeCell ref="A36:M36"/>
    <mergeCell ref="A11:B11"/>
    <mergeCell ref="C11:G11"/>
    <mergeCell ref="I11:M11"/>
    <mergeCell ref="A33:C33"/>
    <mergeCell ref="E33:F33"/>
    <mergeCell ref="A34:C34"/>
    <mergeCell ref="E34:F34"/>
    <mergeCell ref="J34:L35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0"/>
  <sheetViews>
    <sheetView zoomScaleNormal="100" workbookViewId="0">
      <selection activeCell="G41" sqref="G41"/>
    </sheetView>
  </sheetViews>
  <sheetFormatPr baseColWidth="10" defaultRowHeight="14.25" x14ac:dyDescent="0.2"/>
  <cols>
    <col min="1" max="1" width="13" bestFit="1" customWidth="1"/>
    <col min="2" max="2" width="13.375" customWidth="1"/>
    <col min="7" max="7" width="19.3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8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8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8" x14ac:dyDescent="0.25">
      <c r="A5" s="102" t="s">
        <v>0</v>
      </c>
      <c r="B5" s="38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8" x14ac:dyDescent="0.25">
      <c r="A6" s="17"/>
      <c r="B6" s="1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1386</v>
      </c>
      <c r="D11" s="181"/>
      <c r="E11" s="181"/>
      <c r="F11" s="181"/>
      <c r="G11" s="181"/>
      <c r="H11" s="9" t="s">
        <v>9</v>
      </c>
      <c r="I11" s="182" t="s">
        <v>2288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1884</v>
      </c>
      <c r="B14" s="76" t="s">
        <v>1883</v>
      </c>
      <c r="C14" s="77">
        <v>43287</v>
      </c>
      <c r="D14" s="49"/>
      <c r="E14" s="50"/>
      <c r="F14" s="74" t="s">
        <v>179</v>
      </c>
      <c r="G14" s="26" t="s">
        <v>30</v>
      </c>
      <c r="H14" s="51" t="s">
        <v>1385</v>
      </c>
      <c r="I14" s="40"/>
      <c r="J14" s="61"/>
      <c r="K14" s="52"/>
      <c r="L14" s="29">
        <f t="shared" ref="L14:L35" si="0">J14*K14*0.16</f>
        <v>0</v>
      </c>
      <c r="M14" s="28">
        <v>13600</v>
      </c>
    </row>
    <row r="15" spans="1:13" x14ac:dyDescent="0.2">
      <c r="A15" s="75" t="s">
        <v>1894</v>
      </c>
      <c r="B15" s="76" t="s">
        <v>1893</v>
      </c>
      <c r="C15" s="77">
        <v>43292</v>
      </c>
      <c r="D15" s="49">
        <v>2344</v>
      </c>
      <c r="E15" s="50">
        <v>43283</v>
      </c>
      <c r="F15" s="74" t="s">
        <v>285</v>
      </c>
      <c r="G15" s="26" t="s">
        <v>82</v>
      </c>
      <c r="H15" s="51" t="s">
        <v>1398</v>
      </c>
      <c r="I15" s="40" t="s">
        <v>473</v>
      </c>
      <c r="J15" s="61">
        <v>8</v>
      </c>
      <c r="K15" s="52">
        <v>2335</v>
      </c>
      <c r="L15" s="29">
        <f t="shared" si="0"/>
        <v>2988.8</v>
      </c>
      <c r="M15" s="28">
        <f t="shared" ref="M15:M32" si="1">J15*K15+L15</f>
        <v>21668.799999999999</v>
      </c>
    </row>
    <row r="16" spans="1:13" x14ac:dyDescent="0.2">
      <c r="A16" s="75" t="s">
        <v>1894</v>
      </c>
      <c r="B16" s="76" t="s">
        <v>1893</v>
      </c>
      <c r="C16" s="77">
        <v>43292</v>
      </c>
      <c r="D16" s="49">
        <v>2344</v>
      </c>
      <c r="E16" s="50">
        <v>43283</v>
      </c>
      <c r="F16" s="74" t="s">
        <v>285</v>
      </c>
      <c r="G16" s="26" t="s">
        <v>82</v>
      </c>
      <c r="H16" s="51" t="s">
        <v>1399</v>
      </c>
      <c r="I16" s="40" t="s">
        <v>77</v>
      </c>
      <c r="J16" s="61">
        <v>55</v>
      </c>
      <c r="K16" s="52">
        <v>295</v>
      </c>
      <c r="L16" s="29">
        <f t="shared" si="0"/>
        <v>2596</v>
      </c>
      <c r="M16" s="28">
        <f t="shared" si="1"/>
        <v>18821</v>
      </c>
    </row>
    <row r="17" spans="1:13" x14ac:dyDescent="0.2">
      <c r="A17" s="75" t="s">
        <v>1894</v>
      </c>
      <c r="B17" s="76" t="s">
        <v>1893</v>
      </c>
      <c r="C17" s="77">
        <v>43292</v>
      </c>
      <c r="D17" s="49">
        <v>2344</v>
      </c>
      <c r="E17" s="50">
        <v>43283</v>
      </c>
      <c r="F17" s="74" t="s">
        <v>285</v>
      </c>
      <c r="G17" s="26" t="s">
        <v>82</v>
      </c>
      <c r="H17" s="51" t="s">
        <v>1400</v>
      </c>
      <c r="I17" s="40" t="s">
        <v>473</v>
      </c>
      <c r="J17" s="61">
        <v>2</v>
      </c>
      <c r="K17" s="52">
        <v>1535</v>
      </c>
      <c r="L17" s="29">
        <f t="shared" si="0"/>
        <v>491.2</v>
      </c>
      <c r="M17" s="28">
        <f t="shared" si="1"/>
        <v>3561.2</v>
      </c>
    </row>
    <row r="18" spans="1:13" x14ac:dyDescent="0.2">
      <c r="A18" s="75" t="s">
        <v>1894</v>
      </c>
      <c r="B18" s="76" t="s">
        <v>1893</v>
      </c>
      <c r="C18" s="77">
        <v>43292</v>
      </c>
      <c r="D18" s="49">
        <v>2344</v>
      </c>
      <c r="E18" s="50">
        <v>43283</v>
      </c>
      <c r="F18" s="74" t="s">
        <v>285</v>
      </c>
      <c r="G18" s="26" t="s">
        <v>82</v>
      </c>
      <c r="H18" s="47" t="s">
        <v>1401</v>
      </c>
      <c r="I18" s="27" t="s">
        <v>88</v>
      </c>
      <c r="J18" s="62">
        <v>10</v>
      </c>
      <c r="K18" s="53">
        <v>46</v>
      </c>
      <c r="L18" s="29">
        <f t="shared" si="0"/>
        <v>73.600000000000009</v>
      </c>
      <c r="M18" s="28">
        <f t="shared" si="1"/>
        <v>533.6</v>
      </c>
    </row>
    <row r="19" spans="1:13" ht="25.5" x14ac:dyDescent="0.2">
      <c r="A19" s="75" t="s">
        <v>1894</v>
      </c>
      <c r="B19" s="76" t="s">
        <v>1893</v>
      </c>
      <c r="C19" s="77">
        <v>43292</v>
      </c>
      <c r="D19" s="49">
        <v>2344</v>
      </c>
      <c r="E19" s="50">
        <v>43283</v>
      </c>
      <c r="F19" s="74" t="s">
        <v>285</v>
      </c>
      <c r="G19" s="26" t="s">
        <v>82</v>
      </c>
      <c r="H19" s="47" t="s">
        <v>1402</v>
      </c>
      <c r="I19" s="27" t="s">
        <v>77</v>
      </c>
      <c r="J19" s="62">
        <v>28</v>
      </c>
      <c r="K19" s="53">
        <v>360</v>
      </c>
      <c r="L19" s="29">
        <f t="shared" si="0"/>
        <v>1612.8</v>
      </c>
      <c r="M19" s="28">
        <f t="shared" si="1"/>
        <v>11692.8</v>
      </c>
    </row>
    <row r="20" spans="1:13" x14ac:dyDescent="0.2">
      <c r="A20" s="75" t="s">
        <v>1894</v>
      </c>
      <c r="B20" s="76" t="s">
        <v>1893</v>
      </c>
      <c r="C20" s="77">
        <v>43292</v>
      </c>
      <c r="D20" s="49">
        <v>2344</v>
      </c>
      <c r="E20" s="50">
        <v>43283</v>
      </c>
      <c r="F20" s="74" t="s">
        <v>285</v>
      </c>
      <c r="G20" s="26" t="s">
        <v>82</v>
      </c>
      <c r="H20" s="47" t="s">
        <v>1403</v>
      </c>
      <c r="I20" s="27" t="s">
        <v>77</v>
      </c>
      <c r="J20" s="62">
        <v>28</v>
      </c>
      <c r="K20" s="53">
        <v>49</v>
      </c>
      <c r="L20" s="29">
        <f t="shared" si="0"/>
        <v>219.52</v>
      </c>
      <c r="M20" s="28">
        <f t="shared" si="1"/>
        <v>1591.52</v>
      </c>
    </row>
    <row r="21" spans="1:13" x14ac:dyDescent="0.2">
      <c r="A21" s="75" t="s">
        <v>1892</v>
      </c>
      <c r="B21" s="76" t="s">
        <v>1891</v>
      </c>
      <c r="C21" s="77">
        <v>43292</v>
      </c>
      <c r="D21" s="36">
        <v>2347</v>
      </c>
      <c r="E21" s="24">
        <v>43283</v>
      </c>
      <c r="F21" s="74" t="s">
        <v>196</v>
      </c>
      <c r="G21" s="26" t="s">
        <v>82</v>
      </c>
      <c r="H21" s="47" t="s">
        <v>90</v>
      </c>
      <c r="I21" s="27" t="s">
        <v>96</v>
      </c>
      <c r="J21" s="36">
        <v>1.5</v>
      </c>
      <c r="K21" s="53">
        <v>3189.65</v>
      </c>
      <c r="L21" s="29">
        <f t="shared" si="0"/>
        <v>765.51600000000008</v>
      </c>
      <c r="M21" s="28">
        <f>J21*K21+L21+0.01</f>
        <v>5550.0010000000002</v>
      </c>
    </row>
    <row r="22" spans="1:13" ht="25.5" x14ac:dyDescent="0.2">
      <c r="A22" s="75" t="s">
        <v>1885</v>
      </c>
      <c r="B22" s="76" t="s">
        <v>1886</v>
      </c>
      <c r="C22" s="77">
        <v>43294</v>
      </c>
      <c r="D22" s="36"/>
      <c r="E22" s="24"/>
      <c r="F22" s="74" t="s">
        <v>179</v>
      </c>
      <c r="G22" s="26" t="s">
        <v>30</v>
      </c>
      <c r="H22" s="47" t="s">
        <v>1489</v>
      </c>
      <c r="I22" s="27"/>
      <c r="J22" s="62"/>
      <c r="K22" s="53"/>
      <c r="L22" s="29">
        <f t="shared" si="0"/>
        <v>0</v>
      </c>
      <c r="M22" s="28">
        <v>14650</v>
      </c>
    </row>
    <row r="23" spans="1:13" s="117" customFormat="1" x14ac:dyDescent="0.2">
      <c r="A23" s="75" t="s">
        <v>2290</v>
      </c>
      <c r="B23" s="75" t="s">
        <v>2289</v>
      </c>
      <c r="C23" s="77">
        <v>43353</v>
      </c>
      <c r="D23" s="120" t="s">
        <v>1491</v>
      </c>
      <c r="E23" s="106">
        <v>43291</v>
      </c>
      <c r="F23" s="161" t="s">
        <v>258</v>
      </c>
      <c r="G23" s="109" t="s">
        <v>455</v>
      </c>
      <c r="H23" s="121" t="s">
        <v>456</v>
      </c>
      <c r="I23" s="111" t="s">
        <v>458</v>
      </c>
      <c r="J23" s="112">
        <v>1</v>
      </c>
      <c r="K23" s="113">
        <v>1540</v>
      </c>
      <c r="L23" s="114">
        <f t="shared" si="0"/>
        <v>246.4</v>
      </c>
      <c r="M23" s="115">
        <f t="shared" si="1"/>
        <v>1786.4</v>
      </c>
    </row>
    <row r="24" spans="1:13" s="117" customFormat="1" x14ac:dyDescent="0.2">
      <c r="A24" s="75" t="s">
        <v>2290</v>
      </c>
      <c r="B24" s="75" t="s">
        <v>2289</v>
      </c>
      <c r="C24" s="77">
        <v>43353</v>
      </c>
      <c r="D24" s="120" t="s">
        <v>1491</v>
      </c>
      <c r="E24" s="106">
        <v>43291</v>
      </c>
      <c r="F24" s="161" t="s">
        <v>258</v>
      </c>
      <c r="G24" s="109" t="s">
        <v>455</v>
      </c>
      <c r="H24" s="121" t="s">
        <v>460</v>
      </c>
      <c r="I24" s="111" t="s">
        <v>458</v>
      </c>
      <c r="J24" s="112">
        <v>1</v>
      </c>
      <c r="K24" s="113">
        <v>495</v>
      </c>
      <c r="L24" s="114">
        <f t="shared" si="0"/>
        <v>79.2</v>
      </c>
      <c r="M24" s="115">
        <f t="shared" si="1"/>
        <v>574.20000000000005</v>
      </c>
    </row>
    <row r="25" spans="1:13" ht="25.5" x14ac:dyDescent="0.2">
      <c r="A25" s="75" t="s">
        <v>1889</v>
      </c>
      <c r="B25" s="76" t="s">
        <v>1887</v>
      </c>
      <c r="C25" s="77">
        <v>43301</v>
      </c>
      <c r="D25" s="36"/>
      <c r="E25" s="24"/>
      <c r="F25" s="74" t="s">
        <v>179</v>
      </c>
      <c r="G25" s="26" t="s">
        <v>30</v>
      </c>
      <c r="H25" s="48" t="s">
        <v>1498</v>
      </c>
      <c r="I25" s="27"/>
      <c r="J25" s="62"/>
      <c r="K25" s="53"/>
      <c r="L25" s="29">
        <f t="shared" si="0"/>
        <v>0</v>
      </c>
      <c r="M25" s="28">
        <v>14650</v>
      </c>
    </row>
    <row r="26" spans="1:13" ht="25.5" x14ac:dyDescent="0.2">
      <c r="A26" s="75" t="s">
        <v>1890</v>
      </c>
      <c r="B26" s="76" t="s">
        <v>1888</v>
      </c>
      <c r="C26" s="77">
        <v>43308</v>
      </c>
      <c r="D26" s="36"/>
      <c r="E26" s="24"/>
      <c r="F26" s="74" t="s">
        <v>179</v>
      </c>
      <c r="G26" s="26" t="s">
        <v>30</v>
      </c>
      <c r="H26" s="48" t="s">
        <v>1499</v>
      </c>
      <c r="I26" s="27"/>
      <c r="J26" s="62"/>
      <c r="K26" s="53"/>
      <c r="L26" s="29">
        <f t="shared" si="0"/>
        <v>0</v>
      </c>
      <c r="M26" s="28">
        <v>17800</v>
      </c>
    </row>
    <row r="27" spans="1:13" s="117" customFormat="1" x14ac:dyDescent="0.2">
      <c r="A27" s="75" t="s">
        <v>2292</v>
      </c>
      <c r="B27" s="75" t="s">
        <v>2291</v>
      </c>
      <c r="C27" s="77">
        <v>43353</v>
      </c>
      <c r="D27" s="120">
        <v>2383</v>
      </c>
      <c r="E27" s="106">
        <v>43291</v>
      </c>
      <c r="F27" s="74" t="s">
        <v>285</v>
      </c>
      <c r="G27" s="109" t="s">
        <v>82</v>
      </c>
      <c r="H27" s="110" t="s">
        <v>1836</v>
      </c>
      <c r="I27" s="111" t="s">
        <v>473</v>
      </c>
      <c r="J27" s="112">
        <v>7</v>
      </c>
      <c r="K27" s="113">
        <v>2335</v>
      </c>
      <c r="L27" s="114">
        <f t="shared" si="0"/>
        <v>2615.2000000000003</v>
      </c>
      <c r="M27" s="115">
        <f t="shared" si="1"/>
        <v>18960.2</v>
      </c>
    </row>
    <row r="28" spans="1:13" s="117" customFormat="1" x14ac:dyDescent="0.2">
      <c r="A28" s="75" t="s">
        <v>2292</v>
      </c>
      <c r="B28" s="75" t="s">
        <v>2291</v>
      </c>
      <c r="C28" s="77">
        <v>43353</v>
      </c>
      <c r="D28" s="120">
        <v>2383</v>
      </c>
      <c r="E28" s="106">
        <v>43291</v>
      </c>
      <c r="F28" s="74" t="s">
        <v>285</v>
      </c>
      <c r="G28" s="109" t="s">
        <v>82</v>
      </c>
      <c r="H28" s="110" t="s">
        <v>1399</v>
      </c>
      <c r="I28" s="111" t="s">
        <v>77</v>
      </c>
      <c r="J28" s="112">
        <v>38</v>
      </c>
      <c r="K28" s="113">
        <v>295</v>
      </c>
      <c r="L28" s="114">
        <f t="shared" si="0"/>
        <v>1793.6000000000001</v>
      </c>
      <c r="M28" s="115">
        <f t="shared" si="1"/>
        <v>13003.6</v>
      </c>
    </row>
    <row r="29" spans="1:13" s="117" customFormat="1" x14ac:dyDescent="0.2">
      <c r="A29" s="75" t="s">
        <v>2292</v>
      </c>
      <c r="B29" s="75" t="s">
        <v>2291</v>
      </c>
      <c r="C29" s="77">
        <v>43353</v>
      </c>
      <c r="D29" s="120">
        <v>2383</v>
      </c>
      <c r="E29" s="106">
        <v>43291</v>
      </c>
      <c r="F29" s="74" t="s">
        <v>285</v>
      </c>
      <c r="G29" s="109" t="s">
        <v>82</v>
      </c>
      <c r="H29" s="110" t="s">
        <v>1400</v>
      </c>
      <c r="I29" s="111" t="s">
        <v>473</v>
      </c>
      <c r="J29" s="112">
        <v>1</v>
      </c>
      <c r="K29" s="113">
        <v>1535</v>
      </c>
      <c r="L29" s="114">
        <f t="shared" si="0"/>
        <v>245.6</v>
      </c>
      <c r="M29" s="115">
        <f t="shared" si="1"/>
        <v>1780.6</v>
      </c>
    </row>
    <row r="30" spans="1:13" s="117" customFormat="1" x14ac:dyDescent="0.2">
      <c r="A30" s="75" t="s">
        <v>2292</v>
      </c>
      <c r="B30" s="75" t="s">
        <v>2291</v>
      </c>
      <c r="C30" s="77">
        <v>43353</v>
      </c>
      <c r="D30" s="120">
        <v>2383</v>
      </c>
      <c r="E30" s="106">
        <v>43291</v>
      </c>
      <c r="F30" s="74" t="s">
        <v>285</v>
      </c>
      <c r="G30" s="109" t="s">
        <v>82</v>
      </c>
      <c r="H30" s="110" t="s">
        <v>1837</v>
      </c>
      <c r="I30" s="111" t="s">
        <v>77</v>
      </c>
      <c r="J30" s="112">
        <v>5</v>
      </c>
      <c r="K30" s="113">
        <v>46</v>
      </c>
      <c r="L30" s="114">
        <f t="shared" si="0"/>
        <v>36.800000000000004</v>
      </c>
      <c r="M30" s="115">
        <f t="shared" si="1"/>
        <v>266.8</v>
      </c>
    </row>
    <row r="31" spans="1:13" s="117" customFormat="1" ht="25.5" x14ac:dyDescent="0.2">
      <c r="A31" s="75" t="s">
        <v>2292</v>
      </c>
      <c r="B31" s="75" t="s">
        <v>2291</v>
      </c>
      <c r="C31" s="77">
        <v>43353</v>
      </c>
      <c r="D31" s="120">
        <v>2383</v>
      </c>
      <c r="E31" s="106">
        <v>43291</v>
      </c>
      <c r="F31" s="74" t="s">
        <v>285</v>
      </c>
      <c r="G31" s="109" t="s">
        <v>82</v>
      </c>
      <c r="H31" s="110" t="s">
        <v>1402</v>
      </c>
      <c r="I31" s="111" t="s">
        <v>77</v>
      </c>
      <c r="J31" s="112">
        <v>18</v>
      </c>
      <c r="K31" s="113">
        <v>360</v>
      </c>
      <c r="L31" s="114">
        <f t="shared" si="0"/>
        <v>1036.8</v>
      </c>
      <c r="M31" s="115">
        <f t="shared" si="1"/>
        <v>7516.8</v>
      </c>
    </row>
    <row r="32" spans="1:13" s="117" customFormat="1" x14ac:dyDescent="0.2">
      <c r="A32" s="163" t="s">
        <v>2124</v>
      </c>
      <c r="B32" s="164" t="s">
        <v>2123</v>
      </c>
      <c r="C32" s="165">
        <v>43326</v>
      </c>
      <c r="D32" s="120">
        <v>2386</v>
      </c>
      <c r="E32" s="106">
        <v>43291</v>
      </c>
      <c r="F32" s="161" t="s">
        <v>196</v>
      </c>
      <c r="G32" s="109" t="s">
        <v>82</v>
      </c>
      <c r="H32" s="110" t="s">
        <v>90</v>
      </c>
      <c r="I32" s="111" t="s">
        <v>91</v>
      </c>
      <c r="J32" s="112">
        <v>10</v>
      </c>
      <c r="K32" s="113">
        <v>159.5</v>
      </c>
      <c r="L32" s="114">
        <f t="shared" si="0"/>
        <v>255.20000000000002</v>
      </c>
      <c r="M32" s="115">
        <f t="shared" si="1"/>
        <v>1850.2</v>
      </c>
    </row>
    <row r="33" spans="1:17" s="117" customFormat="1" ht="25.5" x14ac:dyDescent="0.25">
      <c r="A33" s="163" t="s">
        <v>2126</v>
      </c>
      <c r="B33" s="164" t="s">
        <v>2125</v>
      </c>
      <c r="C33" s="165">
        <v>43315</v>
      </c>
      <c r="D33" s="120"/>
      <c r="E33" s="106"/>
      <c r="F33" s="161" t="s">
        <v>179</v>
      </c>
      <c r="G33" s="109" t="s">
        <v>30</v>
      </c>
      <c r="H33" s="110" t="s">
        <v>1842</v>
      </c>
      <c r="I33" s="111"/>
      <c r="J33" s="112"/>
      <c r="K33" s="113"/>
      <c r="L33" s="114">
        <f t="shared" si="0"/>
        <v>0</v>
      </c>
      <c r="M33" s="115">
        <v>17800</v>
      </c>
      <c r="N33" s="116"/>
      <c r="O33" s="116"/>
      <c r="P33" s="116"/>
      <c r="Q33" s="116"/>
    </row>
    <row r="34" spans="1:17" s="117" customFormat="1" ht="25.5" x14ac:dyDescent="0.25">
      <c r="A34" s="163" t="s">
        <v>2249</v>
      </c>
      <c r="B34" s="164" t="s">
        <v>2248</v>
      </c>
      <c r="C34" s="165">
        <v>43322</v>
      </c>
      <c r="D34" s="120"/>
      <c r="E34" s="106"/>
      <c r="F34" s="161" t="s">
        <v>179</v>
      </c>
      <c r="G34" s="109" t="s">
        <v>30</v>
      </c>
      <c r="H34" s="110" t="s">
        <v>2078</v>
      </c>
      <c r="I34" s="111"/>
      <c r="J34" s="112"/>
      <c r="K34" s="113"/>
      <c r="L34" s="114">
        <f t="shared" si="0"/>
        <v>0</v>
      </c>
      <c r="M34" s="115">
        <v>17800</v>
      </c>
      <c r="N34" s="116"/>
      <c r="O34" s="116"/>
      <c r="P34" s="116"/>
      <c r="Q34" s="116"/>
    </row>
    <row r="35" spans="1:17" ht="25.5" x14ac:dyDescent="0.25">
      <c r="A35" s="163" t="s">
        <v>2122</v>
      </c>
      <c r="B35" s="164" t="s">
        <v>2121</v>
      </c>
      <c r="C35" s="165">
        <v>43329</v>
      </c>
      <c r="D35" s="37"/>
      <c r="E35" s="24"/>
      <c r="F35" s="74" t="s">
        <v>179</v>
      </c>
      <c r="G35" s="26" t="s">
        <v>30</v>
      </c>
      <c r="H35" s="48" t="s">
        <v>2079</v>
      </c>
      <c r="I35" s="27"/>
      <c r="J35" s="62"/>
      <c r="K35" s="53"/>
      <c r="L35" s="29">
        <f t="shared" si="0"/>
        <v>0</v>
      </c>
      <c r="M35" s="28">
        <v>17800</v>
      </c>
      <c r="N35" s="1"/>
      <c r="O35" s="1"/>
      <c r="P35" s="1"/>
      <c r="Q35" s="1"/>
    </row>
    <row r="36" spans="1:17" ht="15" x14ac:dyDescent="0.25">
      <c r="A36" s="30"/>
      <c r="B36" s="30"/>
      <c r="C36" s="30"/>
      <c r="D36" s="25"/>
      <c r="E36" s="24"/>
      <c r="F36" s="24"/>
      <c r="G36" s="26"/>
      <c r="H36" s="32"/>
      <c r="I36" s="27"/>
      <c r="J36" s="62"/>
      <c r="K36" s="28"/>
      <c r="L36" s="29"/>
      <c r="M36" s="28">
        <f>SUM(M14:M35)</f>
        <v>223257.72099999999</v>
      </c>
      <c r="N36" s="1"/>
      <c r="O36" s="116"/>
      <c r="P36" s="116"/>
      <c r="Q36" s="116"/>
    </row>
    <row r="37" spans="1:17" ht="16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58"/>
      <c r="P37" s="116"/>
      <c r="Q37" s="159"/>
    </row>
    <row r="38" spans="1:17" ht="16.5" x14ac:dyDescent="0.3">
      <c r="A38" s="38" t="s">
        <v>28</v>
      </c>
      <c r="B38" s="58" t="s">
        <v>1387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60"/>
      <c r="P38" s="116"/>
      <c r="Q38" s="157"/>
    </row>
    <row r="39" spans="1:17" ht="16.5" x14ac:dyDescent="0.3">
      <c r="A39" s="17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7"/>
      <c r="P39" s="116"/>
      <c r="Q39" s="116"/>
    </row>
    <row r="40" spans="1:17" ht="15" x14ac:dyDescent="0.25">
      <c r="A40" s="17"/>
      <c r="B40" s="15"/>
      <c r="C40" s="1"/>
      <c r="D40" s="46"/>
      <c r="E40" s="1"/>
      <c r="F40" s="1"/>
      <c r="G40" s="1"/>
      <c r="H40" s="1"/>
      <c r="I40" s="1"/>
      <c r="J40" s="1"/>
      <c r="K40" s="1"/>
      <c r="L40" s="1"/>
      <c r="M40" s="1"/>
      <c r="N40" s="1"/>
      <c r="O40" s="116"/>
      <c r="P40" s="116"/>
      <c r="Q40" s="116"/>
    </row>
    <row r="41" spans="1:17" ht="15" x14ac:dyDescent="0.25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16"/>
      <c r="P41" s="116"/>
      <c r="Q41" s="116"/>
    </row>
    <row r="42" spans="1:17" ht="15" x14ac:dyDescent="0.25">
      <c r="A42" s="17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1"/>
      <c r="O46" s="1"/>
      <c r="P46" s="1"/>
      <c r="Q46" s="1"/>
    </row>
    <row r="47" spans="1:17" ht="15" x14ac:dyDescent="0.25">
      <c r="A47" s="183" t="s">
        <v>23</v>
      </c>
      <c r="B47" s="183"/>
      <c r="C47" s="183"/>
      <c r="D47" s="33"/>
      <c r="E47" s="183" t="s">
        <v>24</v>
      </c>
      <c r="F47" s="183"/>
      <c r="G47" s="33"/>
      <c r="H47" s="156" t="s">
        <v>2581</v>
      </c>
      <c r="I47" s="33"/>
      <c r="J47" s="34"/>
      <c r="K47" s="156" t="s">
        <v>2643</v>
      </c>
      <c r="L47" s="34"/>
      <c r="M47" s="33"/>
    </row>
    <row r="48" spans="1:17" ht="13.9" customHeight="1" x14ac:dyDescent="0.25">
      <c r="A48" s="184" t="s">
        <v>2580</v>
      </c>
      <c r="B48" s="184"/>
      <c r="C48" s="184"/>
      <c r="D48" s="33"/>
      <c r="E48" s="185" t="s">
        <v>25</v>
      </c>
      <c r="F48" s="185"/>
      <c r="G48" s="33"/>
      <c r="H48" s="35" t="s">
        <v>26</v>
      </c>
      <c r="I48" s="33"/>
      <c r="J48" s="186" t="s">
        <v>2644</v>
      </c>
      <c r="K48" s="186"/>
      <c r="L48" s="186"/>
      <c r="M48" s="33"/>
    </row>
    <row r="49" spans="1:13" ht="15" x14ac:dyDescent="0.25">
      <c r="A49" s="55"/>
      <c r="B49" s="55"/>
      <c r="C49" s="55"/>
      <c r="D49" s="1"/>
      <c r="E49" s="1"/>
      <c r="F49" s="1"/>
      <c r="G49" s="1"/>
      <c r="H49" s="1"/>
      <c r="I49" s="1"/>
      <c r="J49" s="187"/>
      <c r="K49" s="187"/>
      <c r="L49" s="187"/>
      <c r="M49" s="1"/>
    </row>
    <row r="50" spans="1:13" ht="15" x14ac:dyDescent="0.25">
      <c r="A50" s="179" t="s">
        <v>27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</row>
  </sheetData>
  <mergeCells count="15">
    <mergeCell ref="A1:M1"/>
    <mergeCell ref="A9:C10"/>
    <mergeCell ref="G9:H9"/>
    <mergeCell ref="L9:M9"/>
    <mergeCell ref="G10:H10"/>
    <mergeCell ref="A7:C7"/>
    <mergeCell ref="A50:M50"/>
    <mergeCell ref="A11:B11"/>
    <mergeCell ref="C11:G11"/>
    <mergeCell ref="I11:M11"/>
    <mergeCell ref="A47:C47"/>
    <mergeCell ref="E47:F47"/>
    <mergeCell ref="A48:C48"/>
    <mergeCell ref="E48:F48"/>
    <mergeCell ref="J48:L49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70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2.75" customWidth="1"/>
    <col min="7" max="7" width="19.625" bestFit="1" customWidth="1"/>
    <col min="8" max="8" width="32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8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8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8" x14ac:dyDescent="0.25">
      <c r="A5" s="129" t="s">
        <v>0</v>
      </c>
      <c r="B5" s="38" t="s">
        <v>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8" x14ac:dyDescent="0.25">
      <c r="A6" s="17"/>
      <c r="B6" s="1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5.5" customHeight="1" x14ac:dyDescent="0.25">
      <c r="A11" s="180" t="s">
        <v>8</v>
      </c>
      <c r="B11" s="180"/>
      <c r="C11" s="181" t="s">
        <v>2267</v>
      </c>
      <c r="D11" s="181"/>
      <c r="E11" s="181"/>
      <c r="F11" s="181"/>
      <c r="G11" s="181"/>
      <c r="H11" s="9" t="s">
        <v>9</v>
      </c>
      <c r="I11" s="190" t="s">
        <v>2727</v>
      </c>
      <c r="J11" s="190"/>
      <c r="K11" s="190"/>
      <c r="L11" s="190"/>
      <c r="M11" s="190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5">
      <c r="A14" s="71" t="s">
        <v>2296</v>
      </c>
      <c r="B14" s="72" t="s">
        <v>2294</v>
      </c>
      <c r="C14" s="73">
        <v>43364</v>
      </c>
      <c r="D14" s="49"/>
      <c r="E14" s="50"/>
      <c r="F14" s="74" t="s">
        <v>2293</v>
      </c>
      <c r="G14" s="26" t="s">
        <v>30</v>
      </c>
      <c r="H14" s="51" t="s">
        <v>2261</v>
      </c>
      <c r="I14" s="40"/>
      <c r="J14" s="61"/>
      <c r="K14" s="52"/>
      <c r="L14" s="29">
        <f t="shared" ref="L14:L43" si="0">J14*K14*0.16</f>
        <v>0</v>
      </c>
      <c r="M14" s="28">
        <v>15300</v>
      </c>
    </row>
    <row r="15" spans="1:13" ht="25.5" x14ac:dyDescent="0.2">
      <c r="A15" s="75" t="s">
        <v>2297</v>
      </c>
      <c r="B15" s="76" t="s">
        <v>2295</v>
      </c>
      <c r="C15" s="77">
        <v>43371</v>
      </c>
      <c r="D15" s="49"/>
      <c r="E15" s="50"/>
      <c r="F15" s="74" t="s">
        <v>2293</v>
      </c>
      <c r="G15" s="26" t="s">
        <v>30</v>
      </c>
      <c r="H15" s="51" t="s">
        <v>2271</v>
      </c>
      <c r="I15" s="40"/>
      <c r="J15" s="61"/>
      <c r="K15" s="52"/>
      <c r="L15" s="29">
        <f t="shared" si="0"/>
        <v>0</v>
      </c>
      <c r="M15" s="28">
        <v>17850</v>
      </c>
    </row>
    <row r="16" spans="1:13" x14ac:dyDescent="0.2">
      <c r="A16" s="75" t="s">
        <v>2693</v>
      </c>
      <c r="B16" s="76" t="s">
        <v>2689</v>
      </c>
      <c r="C16" s="77">
        <v>43378</v>
      </c>
      <c r="D16" s="49"/>
      <c r="E16" s="50"/>
      <c r="F16" s="74" t="s">
        <v>2293</v>
      </c>
      <c r="G16" s="26" t="s">
        <v>30</v>
      </c>
      <c r="H16" s="51" t="s">
        <v>2275</v>
      </c>
      <c r="I16" s="40"/>
      <c r="J16" s="61"/>
      <c r="K16" s="52"/>
      <c r="L16" s="29">
        <f t="shared" si="0"/>
        <v>0</v>
      </c>
      <c r="M16" s="28">
        <v>18000</v>
      </c>
    </row>
    <row r="17" spans="1:13" x14ac:dyDescent="0.2">
      <c r="A17" s="75" t="s">
        <v>2694</v>
      </c>
      <c r="B17" s="76" t="s">
        <v>2690</v>
      </c>
      <c r="C17" s="77">
        <v>43385</v>
      </c>
      <c r="D17" s="49"/>
      <c r="E17" s="50"/>
      <c r="F17" s="74" t="s">
        <v>2293</v>
      </c>
      <c r="G17" s="26" t="s">
        <v>30</v>
      </c>
      <c r="H17" s="51" t="s">
        <v>2298</v>
      </c>
      <c r="I17" s="40"/>
      <c r="J17" s="61"/>
      <c r="K17" s="52"/>
      <c r="L17" s="29">
        <f t="shared" si="0"/>
        <v>0</v>
      </c>
      <c r="M17" s="28">
        <v>18000</v>
      </c>
    </row>
    <row r="18" spans="1:13" x14ac:dyDescent="0.2">
      <c r="A18" s="75" t="s">
        <v>2695</v>
      </c>
      <c r="B18" s="76" t="s">
        <v>2691</v>
      </c>
      <c r="C18" s="77">
        <v>43392</v>
      </c>
      <c r="D18" s="36"/>
      <c r="E18" s="24"/>
      <c r="F18" s="74" t="s">
        <v>2293</v>
      </c>
      <c r="G18" s="26" t="s">
        <v>30</v>
      </c>
      <c r="H18" s="47" t="s">
        <v>2338</v>
      </c>
      <c r="I18" s="27"/>
      <c r="J18" s="62"/>
      <c r="K18" s="53"/>
      <c r="L18" s="29">
        <f t="shared" si="0"/>
        <v>0</v>
      </c>
      <c r="M18" s="28">
        <v>21000</v>
      </c>
    </row>
    <row r="19" spans="1:13" x14ac:dyDescent="0.2">
      <c r="A19" s="75" t="s">
        <v>2696</v>
      </c>
      <c r="B19" s="76" t="s">
        <v>2692</v>
      </c>
      <c r="C19" s="77">
        <v>43399</v>
      </c>
      <c r="D19" s="36"/>
      <c r="E19" s="24"/>
      <c r="F19" s="74" t="s">
        <v>2293</v>
      </c>
      <c r="G19" s="26" t="s">
        <v>30</v>
      </c>
      <c r="H19" s="47" t="s">
        <v>2341</v>
      </c>
      <c r="I19" s="27"/>
      <c r="J19" s="62"/>
      <c r="K19" s="53"/>
      <c r="L19" s="29">
        <f t="shared" si="0"/>
        <v>0</v>
      </c>
      <c r="M19" s="28">
        <v>21000</v>
      </c>
    </row>
    <row r="20" spans="1:13" x14ac:dyDescent="0.2">
      <c r="A20" s="75" t="s">
        <v>2716</v>
      </c>
      <c r="B20" s="76" t="s">
        <v>2715</v>
      </c>
      <c r="C20" s="77">
        <v>43391</v>
      </c>
      <c r="D20" s="36">
        <v>2631</v>
      </c>
      <c r="E20" s="24">
        <v>43378</v>
      </c>
      <c r="F20" s="74" t="s">
        <v>440</v>
      </c>
      <c r="G20" s="26" t="s">
        <v>82</v>
      </c>
      <c r="H20" s="47" t="s">
        <v>2350</v>
      </c>
      <c r="I20" s="27" t="s">
        <v>77</v>
      </c>
      <c r="J20" s="27">
        <v>1</v>
      </c>
      <c r="K20" s="139">
        <v>108</v>
      </c>
      <c r="L20" s="29">
        <f t="shared" si="0"/>
        <v>17.28</v>
      </c>
      <c r="M20" s="28">
        <f t="shared" ref="M20:M34" si="1">J20*K20+L20</f>
        <v>125.28</v>
      </c>
    </row>
    <row r="21" spans="1:13" x14ac:dyDescent="0.2">
      <c r="A21" s="75" t="s">
        <v>2716</v>
      </c>
      <c r="B21" s="76" t="s">
        <v>2715</v>
      </c>
      <c r="C21" s="77">
        <v>43391</v>
      </c>
      <c r="D21" s="36">
        <v>2631</v>
      </c>
      <c r="E21" s="24">
        <v>43378</v>
      </c>
      <c r="F21" s="74" t="s">
        <v>440</v>
      </c>
      <c r="G21" s="26" t="s">
        <v>82</v>
      </c>
      <c r="H21" s="47" t="s">
        <v>2344</v>
      </c>
      <c r="I21" s="27" t="s">
        <v>77</v>
      </c>
      <c r="J21" s="27">
        <v>6</v>
      </c>
      <c r="K21" s="139">
        <v>30</v>
      </c>
      <c r="L21" s="29">
        <f t="shared" si="0"/>
        <v>28.8</v>
      </c>
      <c r="M21" s="28">
        <f t="shared" si="1"/>
        <v>208.8</v>
      </c>
    </row>
    <row r="22" spans="1:13" x14ac:dyDescent="0.2">
      <c r="A22" s="75" t="s">
        <v>2716</v>
      </c>
      <c r="B22" s="76" t="s">
        <v>2715</v>
      </c>
      <c r="C22" s="77">
        <v>43391</v>
      </c>
      <c r="D22" s="36">
        <v>2631</v>
      </c>
      <c r="E22" s="24">
        <v>43378</v>
      </c>
      <c r="F22" s="74" t="s">
        <v>440</v>
      </c>
      <c r="G22" s="26" t="s">
        <v>82</v>
      </c>
      <c r="H22" s="47" t="s">
        <v>2345</v>
      </c>
      <c r="I22" s="27" t="s">
        <v>77</v>
      </c>
      <c r="J22" s="27">
        <v>4</v>
      </c>
      <c r="K22" s="139">
        <v>14.5</v>
      </c>
      <c r="L22" s="29">
        <f t="shared" si="0"/>
        <v>9.2799999999999994</v>
      </c>
      <c r="M22" s="28">
        <f t="shared" si="1"/>
        <v>67.28</v>
      </c>
    </row>
    <row r="23" spans="1:13" x14ac:dyDescent="0.2">
      <c r="A23" s="75" t="s">
        <v>2716</v>
      </c>
      <c r="B23" s="76" t="s">
        <v>2715</v>
      </c>
      <c r="C23" s="77">
        <v>43391</v>
      </c>
      <c r="D23" s="36">
        <v>2631</v>
      </c>
      <c r="E23" s="24">
        <v>43378</v>
      </c>
      <c r="F23" s="74" t="s">
        <v>440</v>
      </c>
      <c r="G23" s="26" t="s">
        <v>82</v>
      </c>
      <c r="H23" s="47" t="s">
        <v>2351</v>
      </c>
      <c r="I23" s="27" t="s">
        <v>77</v>
      </c>
      <c r="J23" s="27">
        <v>6</v>
      </c>
      <c r="K23" s="139">
        <v>190</v>
      </c>
      <c r="L23" s="29">
        <f t="shared" si="0"/>
        <v>182.4</v>
      </c>
      <c r="M23" s="28">
        <f t="shared" si="1"/>
        <v>1322.4</v>
      </c>
    </row>
    <row r="24" spans="1:13" x14ac:dyDescent="0.2">
      <c r="A24" s="75" t="s">
        <v>2716</v>
      </c>
      <c r="B24" s="76" t="s">
        <v>2715</v>
      </c>
      <c r="C24" s="77">
        <v>43391</v>
      </c>
      <c r="D24" s="36">
        <v>2631</v>
      </c>
      <c r="E24" s="24">
        <v>43378</v>
      </c>
      <c r="F24" s="74" t="s">
        <v>440</v>
      </c>
      <c r="G24" s="26" t="s">
        <v>82</v>
      </c>
      <c r="H24" s="47" t="s">
        <v>1436</v>
      </c>
      <c r="I24" s="27" t="s">
        <v>2326</v>
      </c>
      <c r="J24" s="27">
        <v>1</v>
      </c>
      <c r="K24" s="139">
        <v>775</v>
      </c>
      <c r="L24" s="29">
        <f t="shared" si="0"/>
        <v>124</v>
      </c>
      <c r="M24" s="28">
        <f t="shared" si="1"/>
        <v>899</v>
      </c>
    </row>
    <row r="25" spans="1:13" x14ac:dyDescent="0.2">
      <c r="A25" s="75" t="s">
        <v>2716</v>
      </c>
      <c r="B25" s="76" t="s">
        <v>2715</v>
      </c>
      <c r="C25" s="77">
        <v>43391</v>
      </c>
      <c r="D25" s="36">
        <v>2631</v>
      </c>
      <c r="E25" s="24">
        <v>43378</v>
      </c>
      <c r="F25" s="74" t="s">
        <v>440</v>
      </c>
      <c r="G25" s="26" t="s">
        <v>82</v>
      </c>
      <c r="H25" s="48" t="s">
        <v>1435</v>
      </c>
      <c r="I25" s="27" t="s">
        <v>2326</v>
      </c>
      <c r="J25" s="27">
        <v>1</v>
      </c>
      <c r="K25" s="139">
        <v>585</v>
      </c>
      <c r="L25" s="29">
        <f t="shared" si="0"/>
        <v>93.600000000000009</v>
      </c>
      <c r="M25" s="28">
        <f t="shared" si="1"/>
        <v>678.6</v>
      </c>
    </row>
    <row r="26" spans="1:13" x14ac:dyDescent="0.2">
      <c r="A26" s="75" t="s">
        <v>2716</v>
      </c>
      <c r="B26" s="76" t="s">
        <v>2715</v>
      </c>
      <c r="C26" s="77">
        <v>43391</v>
      </c>
      <c r="D26" s="36">
        <v>2631</v>
      </c>
      <c r="E26" s="24">
        <v>43378</v>
      </c>
      <c r="F26" s="74" t="s">
        <v>440</v>
      </c>
      <c r="G26" s="26" t="s">
        <v>82</v>
      </c>
      <c r="H26" s="48" t="s">
        <v>2352</v>
      </c>
      <c r="I26" s="27" t="s">
        <v>77</v>
      </c>
      <c r="J26" s="27">
        <v>2</v>
      </c>
      <c r="K26" s="139">
        <v>67</v>
      </c>
      <c r="L26" s="29">
        <f t="shared" si="0"/>
        <v>21.44</v>
      </c>
      <c r="M26" s="28">
        <f t="shared" si="1"/>
        <v>155.44</v>
      </c>
    </row>
    <row r="27" spans="1:13" x14ac:dyDescent="0.2">
      <c r="A27" s="75" t="s">
        <v>2716</v>
      </c>
      <c r="B27" s="76" t="s">
        <v>2715</v>
      </c>
      <c r="C27" s="77">
        <v>43391</v>
      </c>
      <c r="D27" s="36">
        <v>2631</v>
      </c>
      <c r="E27" s="24">
        <v>43378</v>
      </c>
      <c r="F27" s="74" t="s">
        <v>440</v>
      </c>
      <c r="G27" s="26" t="s">
        <v>82</v>
      </c>
      <c r="H27" s="48" t="s">
        <v>2348</v>
      </c>
      <c r="I27" s="27" t="s">
        <v>77</v>
      </c>
      <c r="J27" s="27">
        <v>4</v>
      </c>
      <c r="K27" s="139">
        <v>22</v>
      </c>
      <c r="L27" s="29">
        <f t="shared" si="0"/>
        <v>14.08</v>
      </c>
      <c r="M27" s="28">
        <f t="shared" si="1"/>
        <v>102.08</v>
      </c>
    </row>
    <row r="28" spans="1:13" x14ac:dyDescent="0.2">
      <c r="A28" s="75" t="s">
        <v>2716</v>
      </c>
      <c r="B28" s="76" t="s">
        <v>2715</v>
      </c>
      <c r="C28" s="77">
        <v>43391</v>
      </c>
      <c r="D28" s="36">
        <v>2631</v>
      </c>
      <c r="E28" s="24">
        <v>43378</v>
      </c>
      <c r="F28" s="74" t="s">
        <v>440</v>
      </c>
      <c r="G28" s="26" t="s">
        <v>82</v>
      </c>
      <c r="H28" s="48" t="s">
        <v>2349</v>
      </c>
      <c r="I28" s="27" t="s">
        <v>77</v>
      </c>
      <c r="J28" s="27">
        <v>2</v>
      </c>
      <c r="K28" s="139">
        <v>23</v>
      </c>
      <c r="L28" s="29">
        <f t="shared" si="0"/>
        <v>7.36</v>
      </c>
      <c r="M28" s="28">
        <f t="shared" si="1"/>
        <v>53.36</v>
      </c>
    </row>
    <row r="29" spans="1:13" x14ac:dyDescent="0.2">
      <c r="A29" s="75" t="s">
        <v>2716</v>
      </c>
      <c r="B29" s="76" t="s">
        <v>2715</v>
      </c>
      <c r="C29" s="77">
        <v>43391</v>
      </c>
      <c r="D29" s="36">
        <v>2631</v>
      </c>
      <c r="E29" s="24">
        <v>43378</v>
      </c>
      <c r="F29" s="74" t="s">
        <v>440</v>
      </c>
      <c r="G29" s="26" t="s">
        <v>82</v>
      </c>
      <c r="H29" s="48" t="s">
        <v>1438</v>
      </c>
      <c r="I29" s="27" t="s">
        <v>77</v>
      </c>
      <c r="J29" s="27">
        <v>1</v>
      </c>
      <c r="K29" s="139">
        <v>165</v>
      </c>
      <c r="L29" s="29">
        <f t="shared" si="0"/>
        <v>26.400000000000002</v>
      </c>
      <c r="M29" s="28">
        <f t="shared" si="1"/>
        <v>191.4</v>
      </c>
    </row>
    <row r="30" spans="1:13" x14ac:dyDescent="0.2">
      <c r="A30" s="75" t="s">
        <v>2724</v>
      </c>
      <c r="B30" s="76" t="s">
        <v>2723</v>
      </c>
      <c r="C30" s="77">
        <v>43391</v>
      </c>
      <c r="D30" s="36">
        <v>2632</v>
      </c>
      <c r="E30" s="24">
        <v>43378</v>
      </c>
      <c r="F30" s="74" t="s">
        <v>285</v>
      </c>
      <c r="G30" s="26" t="s">
        <v>82</v>
      </c>
      <c r="H30" s="48" t="s">
        <v>523</v>
      </c>
      <c r="I30" s="27" t="s">
        <v>77</v>
      </c>
      <c r="J30" s="27">
        <v>150</v>
      </c>
      <c r="K30" s="139">
        <v>143</v>
      </c>
      <c r="L30" s="29">
        <f t="shared" ref="L30:L37" si="2">J30*K30*0.16</f>
        <v>3432</v>
      </c>
      <c r="M30" s="28">
        <f t="shared" si="1"/>
        <v>24882</v>
      </c>
    </row>
    <row r="31" spans="1:13" x14ac:dyDescent="0.2">
      <c r="A31" s="75" t="s">
        <v>2724</v>
      </c>
      <c r="B31" s="76" t="s">
        <v>2723</v>
      </c>
      <c r="C31" s="77">
        <v>43391</v>
      </c>
      <c r="D31" s="36">
        <v>2632</v>
      </c>
      <c r="E31" s="24">
        <v>43378</v>
      </c>
      <c r="F31" s="74" t="s">
        <v>285</v>
      </c>
      <c r="G31" s="26" t="s">
        <v>82</v>
      </c>
      <c r="H31" s="48" t="s">
        <v>605</v>
      </c>
      <c r="I31" s="27" t="s">
        <v>77</v>
      </c>
      <c r="J31" s="27">
        <v>10</v>
      </c>
      <c r="K31" s="139">
        <v>255</v>
      </c>
      <c r="L31" s="29">
        <f t="shared" si="2"/>
        <v>408</v>
      </c>
      <c r="M31" s="28">
        <f t="shared" si="1"/>
        <v>2958</v>
      </c>
    </row>
    <row r="32" spans="1:13" x14ac:dyDescent="0.2">
      <c r="A32" s="75" t="s">
        <v>2724</v>
      </c>
      <c r="B32" s="76" t="s">
        <v>2723</v>
      </c>
      <c r="C32" s="77">
        <v>43391</v>
      </c>
      <c r="D32" s="36">
        <v>2632</v>
      </c>
      <c r="E32" s="24">
        <v>43378</v>
      </c>
      <c r="F32" s="74" t="s">
        <v>285</v>
      </c>
      <c r="G32" s="26" t="s">
        <v>82</v>
      </c>
      <c r="H32" s="48" t="s">
        <v>109</v>
      </c>
      <c r="I32" s="27" t="s">
        <v>88</v>
      </c>
      <c r="J32" s="27">
        <v>100</v>
      </c>
      <c r="K32" s="139">
        <v>33</v>
      </c>
      <c r="L32" s="29">
        <f t="shared" si="2"/>
        <v>528</v>
      </c>
      <c r="M32" s="28">
        <f t="shared" si="1"/>
        <v>3828</v>
      </c>
    </row>
    <row r="33" spans="1:17" x14ac:dyDescent="0.2">
      <c r="A33" s="75" t="s">
        <v>2724</v>
      </c>
      <c r="B33" s="76" t="s">
        <v>2723</v>
      </c>
      <c r="C33" s="77">
        <v>43391</v>
      </c>
      <c r="D33" s="36">
        <v>2632</v>
      </c>
      <c r="E33" s="24">
        <v>43378</v>
      </c>
      <c r="F33" s="74" t="s">
        <v>285</v>
      </c>
      <c r="G33" s="26" t="s">
        <v>82</v>
      </c>
      <c r="H33" s="48" t="s">
        <v>589</v>
      </c>
      <c r="I33" s="27" t="s">
        <v>88</v>
      </c>
      <c r="J33" s="27">
        <v>120</v>
      </c>
      <c r="K33" s="139">
        <v>33</v>
      </c>
      <c r="L33" s="29">
        <f t="shared" si="2"/>
        <v>633.6</v>
      </c>
      <c r="M33" s="28">
        <f t="shared" si="1"/>
        <v>4593.6000000000004</v>
      </c>
    </row>
    <row r="34" spans="1:17" x14ac:dyDescent="0.2">
      <c r="A34" s="75" t="s">
        <v>2721</v>
      </c>
      <c r="B34" s="76" t="s">
        <v>2722</v>
      </c>
      <c r="C34" s="77">
        <v>43391</v>
      </c>
      <c r="D34" s="36">
        <v>2633</v>
      </c>
      <c r="E34" s="24">
        <v>43378</v>
      </c>
      <c r="F34" s="74" t="s">
        <v>285</v>
      </c>
      <c r="G34" s="26" t="s">
        <v>82</v>
      </c>
      <c r="H34" s="48" t="s">
        <v>539</v>
      </c>
      <c r="I34" s="27" t="s">
        <v>526</v>
      </c>
      <c r="J34" s="27">
        <v>600</v>
      </c>
      <c r="K34" s="139">
        <v>4.5</v>
      </c>
      <c r="L34" s="29">
        <f t="shared" si="2"/>
        <v>432</v>
      </c>
      <c r="M34" s="28">
        <f t="shared" si="1"/>
        <v>3132</v>
      </c>
    </row>
    <row r="35" spans="1:17" x14ac:dyDescent="0.2">
      <c r="A35" s="75" t="s">
        <v>2710</v>
      </c>
      <c r="B35" s="76" t="s">
        <v>2709</v>
      </c>
      <c r="C35" s="77">
        <v>43391</v>
      </c>
      <c r="D35" s="36">
        <v>2635</v>
      </c>
      <c r="E35" s="24">
        <v>43378</v>
      </c>
      <c r="F35" s="74" t="s">
        <v>196</v>
      </c>
      <c r="G35" s="26" t="s">
        <v>82</v>
      </c>
      <c r="H35" s="48" t="s">
        <v>92</v>
      </c>
      <c r="I35" s="27" t="s">
        <v>91</v>
      </c>
      <c r="J35" s="27">
        <v>30</v>
      </c>
      <c r="K35" s="139">
        <v>129.31</v>
      </c>
      <c r="L35" s="29">
        <f t="shared" si="2"/>
        <v>620.68799999999999</v>
      </c>
      <c r="M35" s="28">
        <f>J35*K35+L35+0.01</f>
        <v>4499.9980000000005</v>
      </c>
    </row>
    <row r="36" spans="1:17" x14ac:dyDescent="0.2">
      <c r="A36" s="75" t="s">
        <v>2707</v>
      </c>
      <c r="B36" s="76" t="s">
        <v>2708</v>
      </c>
      <c r="C36" s="77">
        <v>43391</v>
      </c>
      <c r="D36" s="36">
        <v>2636</v>
      </c>
      <c r="E36" s="24">
        <v>43378</v>
      </c>
      <c r="F36" s="74" t="s">
        <v>196</v>
      </c>
      <c r="G36" s="26" t="s">
        <v>82</v>
      </c>
      <c r="H36" s="48" t="s">
        <v>90</v>
      </c>
      <c r="I36" s="27" t="s">
        <v>96</v>
      </c>
      <c r="J36" s="27">
        <v>3</v>
      </c>
      <c r="K36" s="139">
        <v>3189.65</v>
      </c>
      <c r="L36" s="29">
        <f t="shared" si="2"/>
        <v>1531.0320000000002</v>
      </c>
      <c r="M36" s="28">
        <f>J36*K36+L36+0.03</f>
        <v>11100.012000000001</v>
      </c>
    </row>
    <row r="37" spans="1:17" x14ac:dyDescent="0.2">
      <c r="A37" s="75" t="s">
        <v>2706</v>
      </c>
      <c r="B37" s="76" t="s">
        <v>2705</v>
      </c>
      <c r="C37" s="77">
        <v>43391</v>
      </c>
      <c r="D37" s="36">
        <v>2637</v>
      </c>
      <c r="E37" s="24">
        <v>43378</v>
      </c>
      <c r="F37" s="74" t="s">
        <v>196</v>
      </c>
      <c r="G37" s="26" t="s">
        <v>82</v>
      </c>
      <c r="H37" s="48" t="s">
        <v>90</v>
      </c>
      <c r="I37" s="27" t="s">
        <v>96</v>
      </c>
      <c r="J37" s="27">
        <v>5</v>
      </c>
      <c r="K37" s="139">
        <v>3189.65</v>
      </c>
      <c r="L37" s="29">
        <f t="shared" si="2"/>
        <v>2551.7200000000003</v>
      </c>
      <c r="M37" s="28">
        <f>J37*K37+L37+0.03</f>
        <v>18500</v>
      </c>
    </row>
    <row r="38" spans="1:17" x14ac:dyDescent="0.2">
      <c r="A38" s="75" t="s">
        <v>2720</v>
      </c>
      <c r="B38" s="76" t="s">
        <v>2719</v>
      </c>
      <c r="C38" s="77">
        <v>43391</v>
      </c>
      <c r="D38" s="36">
        <v>2638</v>
      </c>
      <c r="E38" s="24">
        <v>43378</v>
      </c>
      <c r="F38" s="74" t="s">
        <v>285</v>
      </c>
      <c r="G38" s="26" t="s">
        <v>82</v>
      </c>
      <c r="H38" s="48" t="s">
        <v>590</v>
      </c>
      <c r="I38" s="27" t="s">
        <v>88</v>
      </c>
      <c r="J38" s="62">
        <v>20</v>
      </c>
      <c r="K38" s="53">
        <v>37</v>
      </c>
      <c r="L38" s="29">
        <f t="shared" si="0"/>
        <v>118.4</v>
      </c>
      <c r="M38" s="28">
        <f t="shared" ref="M38:M43" si="3">J38*K38+L38</f>
        <v>858.4</v>
      </c>
    </row>
    <row r="39" spans="1:17" x14ac:dyDescent="0.2">
      <c r="A39" s="75" t="s">
        <v>2714</v>
      </c>
      <c r="B39" s="76" t="s">
        <v>2713</v>
      </c>
      <c r="C39" s="77">
        <v>43391</v>
      </c>
      <c r="D39" s="36" t="s">
        <v>2353</v>
      </c>
      <c r="E39" s="24">
        <v>43382</v>
      </c>
      <c r="F39" s="74" t="s">
        <v>340</v>
      </c>
      <c r="G39" s="26" t="s">
        <v>145</v>
      </c>
      <c r="H39" s="48" t="s">
        <v>612</v>
      </c>
      <c r="I39" s="27" t="s">
        <v>77</v>
      </c>
      <c r="J39" s="62">
        <v>15</v>
      </c>
      <c r="K39" s="53">
        <v>520</v>
      </c>
      <c r="L39" s="29">
        <f t="shared" si="0"/>
        <v>1248</v>
      </c>
      <c r="M39" s="28">
        <f t="shared" si="3"/>
        <v>9048</v>
      </c>
    </row>
    <row r="40" spans="1:17" x14ac:dyDescent="0.2">
      <c r="A40" s="75" t="s">
        <v>2714</v>
      </c>
      <c r="B40" s="76" t="s">
        <v>2713</v>
      </c>
      <c r="C40" s="77">
        <v>43391</v>
      </c>
      <c r="D40" s="36" t="s">
        <v>2353</v>
      </c>
      <c r="E40" s="24">
        <v>43382</v>
      </c>
      <c r="F40" s="74" t="s">
        <v>340</v>
      </c>
      <c r="G40" s="26" t="s">
        <v>145</v>
      </c>
      <c r="H40" s="26" t="s">
        <v>601</v>
      </c>
      <c r="I40" s="27" t="s">
        <v>77</v>
      </c>
      <c r="J40" s="62">
        <v>120</v>
      </c>
      <c r="K40" s="53">
        <v>60</v>
      </c>
      <c r="L40" s="29">
        <f t="shared" si="0"/>
        <v>1152</v>
      </c>
      <c r="M40" s="28">
        <f t="shared" si="3"/>
        <v>8352</v>
      </c>
    </row>
    <row r="41" spans="1:17" ht="15" x14ac:dyDescent="0.25">
      <c r="A41" s="75" t="s">
        <v>2714</v>
      </c>
      <c r="B41" s="76" t="s">
        <v>2713</v>
      </c>
      <c r="C41" s="77">
        <v>43391</v>
      </c>
      <c r="D41" s="36" t="s">
        <v>2353</v>
      </c>
      <c r="E41" s="24">
        <v>43382</v>
      </c>
      <c r="F41" s="74" t="s">
        <v>340</v>
      </c>
      <c r="G41" s="26" t="s">
        <v>145</v>
      </c>
      <c r="H41" s="26" t="s">
        <v>1359</v>
      </c>
      <c r="I41" s="27" t="s">
        <v>77</v>
      </c>
      <c r="J41" s="62">
        <v>24</v>
      </c>
      <c r="K41" s="53">
        <v>22</v>
      </c>
      <c r="L41" s="29">
        <f t="shared" si="0"/>
        <v>84.48</v>
      </c>
      <c r="M41" s="28">
        <f t="shared" si="3"/>
        <v>612.48</v>
      </c>
      <c r="N41" s="1"/>
      <c r="O41" s="1"/>
      <c r="P41" s="1"/>
      <c r="Q41" s="1"/>
    </row>
    <row r="42" spans="1:17" ht="38.25" x14ac:dyDescent="0.25">
      <c r="A42" s="75" t="s">
        <v>2726</v>
      </c>
      <c r="B42" s="76" t="s">
        <v>2725</v>
      </c>
      <c r="C42" s="77">
        <v>43399</v>
      </c>
      <c r="D42" s="36">
        <v>280</v>
      </c>
      <c r="E42" s="24">
        <v>43392</v>
      </c>
      <c r="F42" s="74" t="s">
        <v>199</v>
      </c>
      <c r="G42" s="26" t="s">
        <v>113</v>
      </c>
      <c r="H42" s="48" t="s">
        <v>2354</v>
      </c>
      <c r="I42" s="27" t="s">
        <v>396</v>
      </c>
      <c r="J42" s="62">
        <v>1</v>
      </c>
      <c r="K42" s="53">
        <v>600</v>
      </c>
      <c r="L42" s="29">
        <f t="shared" si="0"/>
        <v>96</v>
      </c>
      <c r="M42" s="28">
        <f t="shared" si="3"/>
        <v>696</v>
      </c>
      <c r="N42" s="1"/>
      <c r="O42" s="1"/>
      <c r="P42" s="1"/>
      <c r="Q42" s="1"/>
    </row>
    <row r="43" spans="1:17" ht="38.25" x14ac:dyDescent="0.25">
      <c r="A43" s="75" t="s">
        <v>2726</v>
      </c>
      <c r="B43" s="76" t="s">
        <v>2725</v>
      </c>
      <c r="C43" s="77">
        <v>43399</v>
      </c>
      <c r="D43" s="36">
        <v>280</v>
      </c>
      <c r="E43" s="24">
        <v>43392</v>
      </c>
      <c r="F43" s="74" t="s">
        <v>199</v>
      </c>
      <c r="G43" s="26" t="s">
        <v>113</v>
      </c>
      <c r="H43" s="48" t="s">
        <v>2355</v>
      </c>
      <c r="I43" s="27" t="s">
        <v>396</v>
      </c>
      <c r="J43" s="62">
        <v>1</v>
      </c>
      <c r="K43" s="53">
        <v>500</v>
      </c>
      <c r="L43" s="29">
        <f t="shared" si="0"/>
        <v>80</v>
      </c>
      <c r="M43" s="28">
        <f t="shared" si="3"/>
        <v>580</v>
      </c>
      <c r="N43" s="1"/>
      <c r="O43" s="1"/>
      <c r="P43" s="1"/>
      <c r="Q43" s="1"/>
    </row>
    <row r="44" spans="1:17" ht="25.5" x14ac:dyDescent="0.25">
      <c r="A44" s="75" t="s">
        <v>2700</v>
      </c>
      <c r="B44" s="76" t="s">
        <v>2697</v>
      </c>
      <c r="C44" s="77">
        <v>43404</v>
      </c>
      <c r="D44" s="36"/>
      <c r="E44" s="24"/>
      <c r="F44" s="74" t="s">
        <v>2293</v>
      </c>
      <c r="G44" s="26" t="s">
        <v>30</v>
      </c>
      <c r="H44" s="48" t="s">
        <v>2365</v>
      </c>
      <c r="I44" s="27"/>
      <c r="J44" s="62"/>
      <c r="K44" s="53"/>
      <c r="L44" s="29">
        <f>J44*K44*0.16</f>
        <v>0</v>
      </c>
      <c r="M44" s="28">
        <v>21000</v>
      </c>
      <c r="N44" s="1"/>
      <c r="O44" s="1"/>
      <c r="P44" s="1"/>
      <c r="Q44" s="1"/>
    </row>
    <row r="45" spans="1:17" ht="15" x14ac:dyDescent="0.25">
      <c r="A45" s="75" t="s">
        <v>2701</v>
      </c>
      <c r="B45" s="76" t="s">
        <v>2698</v>
      </c>
      <c r="C45" s="77">
        <v>43413</v>
      </c>
      <c r="D45" s="36"/>
      <c r="E45" s="24"/>
      <c r="F45" s="74" t="s">
        <v>2293</v>
      </c>
      <c r="G45" s="26" t="s">
        <v>30</v>
      </c>
      <c r="H45" s="48" t="s">
        <v>2368</v>
      </c>
      <c r="I45" s="27"/>
      <c r="J45" s="62"/>
      <c r="K45" s="53"/>
      <c r="L45" s="29">
        <f>J45*K45*0.16</f>
        <v>0</v>
      </c>
      <c r="M45" s="28">
        <v>21000</v>
      </c>
      <c r="N45" s="1"/>
      <c r="O45" s="1"/>
      <c r="P45" s="1"/>
      <c r="Q45" s="1"/>
    </row>
    <row r="46" spans="1:17" ht="15" x14ac:dyDescent="0.25">
      <c r="A46" s="75" t="s">
        <v>2702</v>
      </c>
      <c r="B46" s="76" t="s">
        <v>2699</v>
      </c>
      <c r="C46" s="77">
        <v>43420</v>
      </c>
      <c r="D46" s="36"/>
      <c r="E46" s="24"/>
      <c r="F46" s="74" t="s">
        <v>2293</v>
      </c>
      <c r="G46" s="26" t="s">
        <v>30</v>
      </c>
      <c r="H46" s="48" t="s">
        <v>2384</v>
      </c>
      <c r="I46" s="27"/>
      <c r="J46" s="62"/>
      <c r="K46" s="53"/>
      <c r="L46" s="29">
        <f>J46*K46*0.16</f>
        <v>0</v>
      </c>
      <c r="M46" s="28">
        <v>21000</v>
      </c>
      <c r="N46" s="1"/>
      <c r="O46" s="1"/>
      <c r="P46" s="1"/>
      <c r="Q46" s="1"/>
    </row>
    <row r="47" spans="1:17" ht="15" x14ac:dyDescent="0.25">
      <c r="A47" s="75" t="s">
        <v>2711</v>
      </c>
      <c r="B47" s="76" t="s">
        <v>2712</v>
      </c>
      <c r="C47" s="77">
        <v>43426</v>
      </c>
      <c r="D47" s="36">
        <v>2724</v>
      </c>
      <c r="E47" s="24">
        <v>43411</v>
      </c>
      <c r="F47" s="74" t="s">
        <v>196</v>
      </c>
      <c r="G47" s="26" t="s">
        <v>82</v>
      </c>
      <c r="H47" s="48" t="s">
        <v>2403</v>
      </c>
      <c r="I47" s="27" t="s">
        <v>91</v>
      </c>
      <c r="J47" s="62">
        <v>5</v>
      </c>
      <c r="K47" s="53">
        <v>99</v>
      </c>
      <c r="L47" s="29">
        <f t="shared" ref="L47:L55" si="4">J47*K47*0.16</f>
        <v>79.2</v>
      </c>
      <c r="M47" s="28">
        <f t="shared" ref="M47:M55" si="5">J47*K47+L47</f>
        <v>574.20000000000005</v>
      </c>
      <c r="N47" s="1"/>
      <c r="O47" s="1"/>
      <c r="P47" s="1"/>
      <c r="Q47" s="1"/>
    </row>
    <row r="48" spans="1:17" ht="15" x14ac:dyDescent="0.25">
      <c r="A48" s="75" t="s">
        <v>2711</v>
      </c>
      <c r="B48" s="76" t="s">
        <v>2712</v>
      </c>
      <c r="C48" s="77">
        <v>43426</v>
      </c>
      <c r="D48" s="36">
        <v>2724</v>
      </c>
      <c r="E48" s="24">
        <v>43411</v>
      </c>
      <c r="F48" s="74" t="s">
        <v>196</v>
      </c>
      <c r="G48" s="26" t="s">
        <v>82</v>
      </c>
      <c r="H48" s="48" t="s">
        <v>92</v>
      </c>
      <c r="I48" s="27" t="s">
        <v>91</v>
      </c>
      <c r="J48" s="62">
        <v>10</v>
      </c>
      <c r="K48" s="53">
        <v>129.31</v>
      </c>
      <c r="L48" s="29">
        <f t="shared" si="4"/>
        <v>206.89599999999999</v>
      </c>
      <c r="M48" s="28">
        <f t="shared" si="5"/>
        <v>1499.9959999999999</v>
      </c>
      <c r="N48" s="1"/>
      <c r="O48" s="1"/>
      <c r="P48" s="1"/>
      <c r="Q48" s="1"/>
    </row>
    <row r="49" spans="1:17" ht="15" x14ac:dyDescent="0.25">
      <c r="A49" s="75" t="s">
        <v>2704</v>
      </c>
      <c r="B49" s="76" t="s">
        <v>2703</v>
      </c>
      <c r="C49" s="77">
        <v>43433</v>
      </c>
      <c r="D49" s="36" t="s">
        <v>2494</v>
      </c>
      <c r="E49" s="24">
        <v>43409</v>
      </c>
      <c r="F49" s="74" t="s">
        <v>258</v>
      </c>
      <c r="G49" s="26" t="s">
        <v>455</v>
      </c>
      <c r="H49" s="48" t="s">
        <v>456</v>
      </c>
      <c r="I49" s="27" t="s">
        <v>458</v>
      </c>
      <c r="J49" s="62">
        <v>3</v>
      </c>
      <c r="K49" s="53">
        <v>1540</v>
      </c>
      <c r="L49" s="29">
        <f t="shared" si="4"/>
        <v>739.2</v>
      </c>
      <c r="M49" s="28">
        <f t="shared" si="5"/>
        <v>5359.2</v>
      </c>
      <c r="N49" s="1"/>
      <c r="O49" s="1"/>
      <c r="P49" s="1"/>
      <c r="Q49" s="1"/>
    </row>
    <row r="50" spans="1:17" ht="15" x14ac:dyDescent="0.25">
      <c r="A50" s="75" t="s">
        <v>2704</v>
      </c>
      <c r="B50" s="76" t="s">
        <v>2703</v>
      </c>
      <c r="C50" s="77">
        <v>43433</v>
      </c>
      <c r="D50" s="36" t="s">
        <v>2494</v>
      </c>
      <c r="E50" s="24">
        <v>43409</v>
      </c>
      <c r="F50" s="74" t="s">
        <v>258</v>
      </c>
      <c r="G50" s="26" t="s">
        <v>455</v>
      </c>
      <c r="H50" s="48" t="s">
        <v>465</v>
      </c>
      <c r="I50" s="27" t="s">
        <v>458</v>
      </c>
      <c r="J50" s="62">
        <v>2</v>
      </c>
      <c r="K50" s="53">
        <v>1485</v>
      </c>
      <c r="L50" s="29">
        <f>J50*K50*0.16</f>
        <v>475.2</v>
      </c>
      <c r="M50" s="28">
        <f>J50*K50+L50</f>
        <v>3445.2</v>
      </c>
      <c r="N50" s="1"/>
      <c r="O50" s="1"/>
      <c r="P50" s="1"/>
      <c r="Q50" s="1"/>
    </row>
    <row r="51" spans="1:17" ht="15" x14ac:dyDescent="0.25">
      <c r="A51" s="75" t="s">
        <v>2704</v>
      </c>
      <c r="B51" s="76" t="s">
        <v>2703</v>
      </c>
      <c r="C51" s="77">
        <v>43433</v>
      </c>
      <c r="D51" s="36" t="s">
        <v>2494</v>
      </c>
      <c r="E51" s="24">
        <v>43409</v>
      </c>
      <c r="F51" s="74" t="s">
        <v>258</v>
      </c>
      <c r="G51" s="26" t="s">
        <v>455</v>
      </c>
      <c r="H51" s="48" t="s">
        <v>460</v>
      </c>
      <c r="I51" s="27" t="s">
        <v>458</v>
      </c>
      <c r="J51" s="62">
        <v>5</v>
      </c>
      <c r="K51" s="53">
        <v>495</v>
      </c>
      <c r="L51" s="29">
        <f>J51*K51*0.16</f>
        <v>396</v>
      </c>
      <c r="M51" s="28">
        <f>J51*K51+L51</f>
        <v>2871</v>
      </c>
      <c r="N51" s="1"/>
      <c r="O51" s="1"/>
      <c r="P51" s="1"/>
      <c r="Q51" s="1"/>
    </row>
    <row r="52" spans="1:17" ht="25.5" x14ac:dyDescent="0.25">
      <c r="A52" s="75" t="s">
        <v>2718</v>
      </c>
      <c r="B52" s="76" t="s">
        <v>2717</v>
      </c>
      <c r="C52" s="77">
        <v>43433</v>
      </c>
      <c r="D52" s="36">
        <v>10630</v>
      </c>
      <c r="E52" s="24">
        <v>43417</v>
      </c>
      <c r="F52" s="74" t="s">
        <v>267</v>
      </c>
      <c r="G52" s="32" t="s">
        <v>1406</v>
      </c>
      <c r="H52" s="48" t="s">
        <v>2520</v>
      </c>
      <c r="I52" s="27" t="s">
        <v>1463</v>
      </c>
      <c r="J52" s="62">
        <v>1</v>
      </c>
      <c r="K52" s="53">
        <v>456.03</v>
      </c>
      <c r="L52" s="29">
        <f>J52*K52*0.16</f>
        <v>72.964799999999997</v>
      </c>
      <c r="M52" s="28">
        <f>J52*K52+L52</f>
        <v>528.99479999999994</v>
      </c>
      <c r="N52" s="1"/>
      <c r="O52" s="1"/>
      <c r="P52" s="1"/>
      <c r="Q52" s="1"/>
    </row>
    <row r="53" spans="1:17" ht="25.5" x14ac:dyDescent="0.25">
      <c r="A53" s="75" t="s">
        <v>2718</v>
      </c>
      <c r="B53" s="76" t="s">
        <v>2717</v>
      </c>
      <c r="C53" s="77">
        <v>43433</v>
      </c>
      <c r="D53" s="36">
        <v>10630</v>
      </c>
      <c r="E53" s="24">
        <v>43417</v>
      </c>
      <c r="F53" s="74" t="s">
        <v>267</v>
      </c>
      <c r="G53" s="32" t="s">
        <v>1406</v>
      </c>
      <c r="H53" s="48" t="s">
        <v>1421</v>
      </c>
      <c r="I53" s="27" t="s">
        <v>78</v>
      </c>
      <c r="J53" s="62">
        <v>4</v>
      </c>
      <c r="K53" s="53">
        <v>21.55</v>
      </c>
      <c r="L53" s="29">
        <f>J53*K53*0.16</f>
        <v>13.792000000000002</v>
      </c>
      <c r="M53" s="28">
        <f>J53*K53+L53+0.01</f>
        <v>100.00200000000001</v>
      </c>
      <c r="N53" s="1"/>
      <c r="O53" s="1"/>
      <c r="P53" s="1"/>
      <c r="Q53" s="1"/>
    </row>
    <row r="54" spans="1:17" ht="25.5" x14ac:dyDescent="0.25">
      <c r="A54" s="75" t="s">
        <v>2718</v>
      </c>
      <c r="B54" s="76" t="s">
        <v>2717</v>
      </c>
      <c r="C54" s="77">
        <v>43433</v>
      </c>
      <c r="D54" s="36">
        <v>10630</v>
      </c>
      <c r="E54" s="24">
        <v>43417</v>
      </c>
      <c r="F54" s="74" t="s">
        <v>267</v>
      </c>
      <c r="G54" s="32" t="s">
        <v>1406</v>
      </c>
      <c r="H54" s="48" t="s">
        <v>2533</v>
      </c>
      <c r="I54" s="27" t="s">
        <v>77</v>
      </c>
      <c r="J54" s="62">
        <v>2</v>
      </c>
      <c r="K54" s="53">
        <v>17.239999999999998</v>
      </c>
      <c r="L54" s="29">
        <f t="shared" si="4"/>
        <v>5.5167999999999999</v>
      </c>
      <c r="M54" s="28">
        <f t="shared" si="5"/>
        <v>39.996799999999993</v>
      </c>
      <c r="N54" s="1"/>
      <c r="O54" s="1"/>
      <c r="P54" s="1"/>
      <c r="Q54" s="1"/>
    </row>
    <row r="55" spans="1:17" ht="25.5" x14ac:dyDescent="0.25">
      <c r="A55" s="75" t="s">
        <v>2718</v>
      </c>
      <c r="B55" s="76" t="s">
        <v>2717</v>
      </c>
      <c r="C55" s="77">
        <v>43433</v>
      </c>
      <c r="D55" s="36">
        <v>10630</v>
      </c>
      <c r="E55" s="24">
        <v>43417</v>
      </c>
      <c r="F55" s="74" t="s">
        <v>267</v>
      </c>
      <c r="G55" s="32" t="s">
        <v>1406</v>
      </c>
      <c r="H55" s="48" t="s">
        <v>1415</v>
      </c>
      <c r="I55" s="27" t="s">
        <v>1410</v>
      </c>
      <c r="J55" s="62">
        <v>1</v>
      </c>
      <c r="K55" s="53">
        <v>1476.72</v>
      </c>
      <c r="L55" s="29">
        <f t="shared" si="4"/>
        <v>236.27520000000001</v>
      </c>
      <c r="M55" s="28">
        <f t="shared" si="5"/>
        <v>1712.9952000000001</v>
      </c>
      <c r="N55" s="1"/>
      <c r="O55" s="1"/>
      <c r="P55" s="1"/>
      <c r="Q55" s="1"/>
    </row>
    <row r="56" spans="1:17" ht="15" x14ac:dyDescent="0.25">
      <c r="A56" s="23"/>
      <c r="B56" s="23"/>
      <c r="C56" s="23"/>
      <c r="D56" s="25"/>
      <c r="E56" s="24"/>
      <c r="F56" s="24"/>
      <c r="G56" s="26"/>
      <c r="H56" s="32"/>
      <c r="I56" s="27"/>
      <c r="J56" s="62"/>
      <c r="K56" s="28"/>
      <c r="L56" s="29"/>
      <c r="M56" s="28">
        <f>SUM(M14:M55)+0.01</f>
        <v>287725.72480000003</v>
      </c>
      <c r="N56" s="1"/>
      <c r="O56" s="116"/>
      <c r="P56" s="116"/>
      <c r="Q56" s="116"/>
    </row>
    <row r="57" spans="1:17" ht="16.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58"/>
      <c r="P57" s="116"/>
      <c r="Q57" s="159"/>
    </row>
    <row r="58" spans="1:17" ht="16.5" x14ac:dyDescent="0.3">
      <c r="A58" s="38" t="s">
        <v>28</v>
      </c>
      <c r="B58" s="58" t="s">
        <v>2268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60"/>
      <c r="P58" s="116"/>
      <c r="Q58" s="157"/>
    </row>
    <row r="59" spans="1:17" ht="16.5" x14ac:dyDescent="0.3">
      <c r="A59" s="17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57"/>
      <c r="P59" s="116"/>
      <c r="Q59" s="116"/>
    </row>
    <row r="60" spans="1:17" ht="15" x14ac:dyDescent="0.25">
      <c r="A60" s="17"/>
      <c r="B60" s="15"/>
      <c r="C60" s="1"/>
      <c r="D60" s="46"/>
      <c r="E60" s="1"/>
      <c r="F60" s="1"/>
      <c r="G60" s="1"/>
      <c r="H60" s="1"/>
      <c r="I60" s="1"/>
      <c r="J60" s="1"/>
      <c r="K60" s="1"/>
      <c r="L60" s="1"/>
      <c r="M60" s="1"/>
      <c r="N60" s="1"/>
      <c r="O60" s="116"/>
      <c r="P60" s="116"/>
      <c r="Q60" s="116"/>
    </row>
    <row r="61" spans="1:17" ht="15" x14ac:dyDescent="0.25">
      <c r="A61" s="17"/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16"/>
      <c r="P61" s="116"/>
      <c r="Q61" s="116"/>
    </row>
    <row r="62" spans="1:17" ht="15" x14ac:dyDescent="0.25">
      <c r="A62" s="17"/>
      <c r="B62" s="1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16"/>
      <c r="P62" s="116"/>
      <c r="Q62" s="116"/>
    </row>
    <row r="63" spans="1:17" ht="15" x14ac:dyDescent="0.25">
      <c r="A63" s="17"/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16"/>
      <c r="P63" s="116"/>
      <c r="Q63" s="116"/>
    </row>
    <row r="64" spans="1:17" ht="15" x14ac:dyDescent="0.25">
      <c r="A64" s="17"/>
      <c r="B64" s="1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16"/>
      <c r="P64" s="116"/>
      <c r="Q64" s="116"/>
    </row>
    <row r="65" spans="1:17" ht="15" x14ac:dyDescent="0.25">
      <c r="A65" s="17"/>
      <c r="B65" s="1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1"/>
      <c r="O66" s="1"/>
      <c r="P66" s="1"/>
      <c r="Q66" s="1"/>
    </row>
    <row r="67" spans="1:17" ht="15" x14ac:dyDescent="0.25">
      <c r="A67" s="183" t="s">
        <v>23</v>
      </c>
      <c r="B67" s="183"/>
      <c r="C67" s="183"/>
      <c r="D67" s="33"/>
      <c r="E67" s="183" t="s">
        <v>24</v>
      </c>
      <c r="F67" s="183"/>
      <c r="G67" s="33"/>
      <c r="H67" s="156" t="s">
        <v>2581</v>
      </c>
      <c r="I67" s="33"/>
      <c r="J67" s="34"/>
      <c r="K67" s="156" t="s">
        <v>2643</v>
      </c>
      <c r="L67" s="34"/>
      <c r="M67" s="33"/>
    </row>
    <row r="68" spans="1:17" ht="13.9" customHeight="1" x14ac:dyDescent="0.25">
      <c r="A68" s="184" t="s">
        <v>2580</v>
      </c>
      <c r="B68" s="184"/>
      <c r="C68" s="184"/>
      <c r="D68" s="33"/>
      <c r="E68" s="185" t="s">
        <v>25</v>
      </c>
      <c r="F68" s="185"/>
      <c r="G68" s="33"/>
      <c r="H68" s="35" t="s">
        <v>26</v>
      </c>
      <c r="I68" s="33"/>
      <c r="J68" s="186" t="s">
        <v>2644</v>
      </c>
      <c r="K68" s="186"/>
      <c r="L68" s="186"/>
      <c r="M68" s="33"/>
    </row>
    <row r="69" spans="1:17" ht="15" x14ac:dyDescent="0.25">
      <c r="A69" s="55"/>
      <c r="B69" s="55"/>
      <c r="C69" s="55"/>
      <c r="D69" s="1"/>
      <c r="E69" s="1"/>
      <c r="F69" s="1"/>
      <c r="G69" s="1"/>
      <c r="H69" s="1"/>
      <c r="I69" s="1"/>
      <c r="J69" s="187"/>
      <c r="K69" s="187"/>
      <c r="L69" s="187"/>
      <c r="M69" s="1"/>
    </row>
    <row r="70" spans="1:17" ht="15" x14ac:dyDescent="0.25">
      <c r="A70" s="179" t="s">
        <v>27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</row>
  </sheetData>
  <mergeCells count="15">
    <mergeCell ref="A70:M70"/>
    <mergeCell ref="A11:B11"/>
    <mergeCell ref="C11:G11"/>
    <mergeCell ref="I11:M11"/>
    <mergeCell ref="A67:C67"/>
    <mergeCell ref="E67:F67"/>
    <mergeCell ref="A68:C68"/>
    <mergeCell ref="E68:F68"/>
    <mergeCell ref="J68:L69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0"/>
  <sheetViews>
    <sheetView zoomScaleNormal="100" workbookViewId="0">
      <selection activeCell="A8" sqref="A8"/>
    </sheetView>
  </sheetViews>
  <sheetFormatPr baseColWidth="10" defaultRowHeight="14.25" x14ac:dyDescent="0.2"/>
  <cols>
    <col min="1" max="1" width="13" bestFit="1" customWidth="1"/>
    <col min="2" max="2" width="12.875" customWidth="1"/>
    <col min="7" max="7" width="19.75" bestFit="1" customWidth="1"/>
    <col min="8" max="8" width="23.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8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8" x14ac:dyDescent="0.25">
      <c r="A5" s="85" t="s">
        <v>0</v>
      </c>
      <c r="B5" s="38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8" x14ac:dyDescent="0.25">
      <c r="A6" s="17"/>
      <c r="B6" s="17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566</v>
      </c>
      <c r="D11" s="181"/>
      <c r="E11" s="181"/>
      <c r="F11" s="181"/>
      <c r="G11" s="181"/>
      <c r="H11" s="9" t="s">
        <v>9</v>
      </c>
      <c r="I11" s="182" t="s">
        <v>1846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658</v>
      </c>
      <c r="B14" s="76" t="s">
        <v>659</v>
      </c>
      <c r="C14" s="77">
        <v>43217</v>
      </c>
      <c r="D14" s="49"/>
      <c r="E14" s="50"/>
      <c r="F14" s="74" t="s">
        <v>179</v>
      </c>
      <c r="G14" s="26" t="s">
        <v>30</v>
      </c>
      <c r="H14" s="51" t="s">
        <v>562</v>
      </c>
      <c r="I14" s="40"/>
      <c r="J14" s="61"/>
      <c r="K14" s="52"/>
      <c r="L14" s="29">
        <f t="shared" ref="L14:L35" si="0">J14*K14*0.16</f>
        <v>0</v>
      </c>
      <c r="M14" s="28">
        <v>9100</v>
      </c>
    </row>
    <row r="15" spans="1:13" ht="25.5" x14ac:dyDescent="0.2">
      <c r="A15" s="75" t="s">
        <v>657</v>
      </c>
      <c r="B15" s="76" t="s">
        <v>656</v>
      </c>
      <c r="C15" s="77">
        <v>43210</v>
      </c>
      <c r="D15" s="49"/>
      <c r="E15" s="50"/>
      <c r="F15" s="74" t="s">
        <v>179</v>
      </c>
      <c r="G15" s="26" t="s">
        <v>30</v>
      </c>
      <c r="H15" s="51" t="s">
        <v>559</v>
      </c>
      <c r="I15" s="40"/>
      <c r="J15" s="61"/>
      <c r="K15" s="52"/>
      <c r="L15" s="29">
        <f t="shared" si="0"/>
        <v>0</v>
      </c>
      <c r="M15" s="28">
        <v>25900</v>
      </c>
    </row>
    <row r="16" spans="1:13" ht="25.5" x14ac:dyDescent="0.2">
      <c r="A16" s="75" t="s">
        <v>972</v>
      </c>
      <c r="B16" s="76" t="s">
        <v>970</v>
      </c>
      <c r="C16" s="77">
        <v>43224</v>
      </c>
      <c r="D16" s="49"/>
      <c r="E16" s="50"/>
      <c r="F16" s="74" t="s">
        <v>179</v>
      </c>
      <c r="G16" s="26" t="s">
        <v>30</v>
      </c>
      <c r="H16" s="51" t="s">
        <v>594</v>
      </c>
      <c r="I16" s="40"/>
      <c r="J16" s="61"/>
      <c r="K16" s="52"/>
      <c r="L16" s="29">
        <f t="shared" si="0"/>
        <v>0</v>
      </c>
      <c r="M16" s="28">
        <v>10100</v>
      </c>
    </row>
    <row r="17" spans="1:17" ht="25.5" x14ac:dyDescent="0.2">
      <c r="A17" s="75" t="s">
        <v>973</v>
      </c>
      <c r="B17" s="76" t="s">
        <v>971</v>
      </c>
      <c r="C17" s="77">
        <v>43231</v>
      </c>
      <c r="D17" s="49"/>
      <c r="E17" s="50"/>
      <c r="F17" s="74" t="s">
        <v>179</v>
      </c>
      <c r="G17" s="26" t="s">
        <v>30</v>
      </c>
      <c r="H17" s="51" t="s">
        <v>599</v>
      </c>
      <c r="I17" s="40"/>
      <c r="J17" s="61"/>
      <c r="K17" s="52"/>
      <c r="L17" s="29">
        <f t="shared" si="0"/>
        <v>0</v>
      </c>
      <c r="M17" s="28">
        <v>18800</v>
      </c>
    </row>
    <row r="18" spans="1:17" x14ac:dyDescent="0.2">
      <c r="A18" s="75" t="s">
        <v>977</v>
      </c>
      <c r="B18" s="76" t="s">
        <v>976</v>
      </c>
      <c r="C18" s="77">
        <v>43235</v>
      </c>
      <c r="D18" s="36">
        <v>2176</v>
      </c>
      <c r="E18" s="24">
        <v>43222</v>
      </c>
      <c r="F18" s="74" t="s">
        <v>285</v>
      </c>
      <c r="G18" s="26" t="s">
        <v>82</v>
      </c>
      <c r="H18" s="47" t="s">
        <v>83</v>
      </c>
      <c r="I18" s="27" t="s">
        <v>77</v>
      </c>
      <c r="J18" s="62">
        <v>80</v>
      </c>
      <c r="K18" s="53">
        <v>145</v>
      </c>
      <c r="L18" s="29">
        <f t="shared" si="0"/>
        <v>1856</v>
      </c>
      <c r="M18" s="28">
        <f t="shared" ref="M18:M35" si="1">J18*K18+L18</f>
        <v>13456</v>
      </c>
    </row>
    <row r="19" spans="1:17" x14ac:dyDescent="0.2">
      <c r="A19" s="75" t="s">
        <v>977</v>
      </c>
      <c r="B19" s="76" t="s">
        <v>976</v>
      </c>
      <c r="C19" s="77">
        <v>43235</v>
      </c>
      <c r="D19" s="36">
        <v>2176</v>
      </c>
      <c r="E19" s="24">
        <v>43222</v>
      </c>
      <c r="F19" s="74" t="s">
        <v>285</v>
      </c>
      <c r="G19" s="26" t="s">
        <v>82</v>
      </c>
      <c r="H19" s="47" t="s">
        <v>525</v>
      </c>
      <c r="I19" s="27" t="s">
        <v>587</v>
      </c>
      <c r="J19" s="62">
        <v>40</v>
      </c>
      <c r="K19" s="53">
        <v>33</v>
      </c>
      <c r="L19" s="29">
        <f t="shared" si="0"/>
        <v>211.20000000000002</v>
      </c>
      <c r="M19" s="28">
        <f>J19*K19+L19-0.2</f>
        <v>1531</v>
      </c>
    </row>
    <row r="20" spans="1:17" x14ac:dyDescent="0.2">
      <c r="A20" s="75" t="s">
        <v>977</v>
      </c>
      <c r="B20" s="76" t="s">
        <v>976</v>
      </c>
      <c r="C20" s="77">
        <v>43235</v>
      </c>
      <c r="D20" s="36">
        <v>2176</v>
      </c>
      <c r="E20" s="24">
        <v>43222</v>
      </c>
      <c r="F20" s="74" t="s">
        <v>285</v>
      </c>
      <c r="G20" s="26" t="s">
        <v>82</v>
      </c>
      <c r="H20" s="47" t="s">
        <v>109</v>
      </c>
      <c r="I20" s="27" t="s">
        <v>587</v>
      </c>
      <c r="J20" s="62">
        <v>40</v>
      </c>
      <c r="K20" s="53">
        <v>33</v>
      </c>
      <c r="L20" s="29">
        <f t="shared" si="0"/>
        <v>211.20000000000002</v>
      </c>
      <c r="M20" s="28">
        <f>J20*K20+L20-0.2</f>
        <v>1531</v>
      </c>
    </row>
    <row r="21" spans="1:17" x14ac:dyDescent="0.2">
      <c r="A21" s="75" t="s">
        <v>977</v>
      </c>
      <c r="B21" s="76" t="s">
        <v>976</v>
      </c>
      <c r="C21" s="77">
        <v>43235</v>
      </c>
      <c r="D21" s="36">
        <v>2176</v>
      </c>
      <c r="E21" s="24">
        <v>43222</v>
      </c>
      <c r="F21" s="74" t="s">
        <v>285</v>
      </c>
      <c r="G21" s="26" t="s">
        <v>82</v>
      </c>
      <c r="H21" s="47" t="s">
        <v>627</v>
      </c>
      <c r="I21" s="27" t="s">
        <v>587</v>
      </c>
      <c r="J21" s="62">
        <v>5</v>
      </c>
      <c r="K21" s="53">
        <v>35</v>
      </c>
      <c r="L21" s="29">
        <f t="shared" si="0"/>
        <v>28</v>
      </c>
      <c r="M21" s="28">
        <f t="shared" si="1"/>
        <v>203</v>
      </c>
    </row>
    <row r="22" spans="1:17" x14ac:dyDescent="0.2">
      <c r="A22" s="75" t="s">
        <v>977</v>
      </c>
      <c r="B22" s="76" t="s">
        <v>976</v>
      </c>
      <c r="C22" s="77">
        <v>43235</v>
      </c>
      <c r="D22" s="36">
        <v>2176</v>
      </c>
      <c r="E22" s="24">
        <v>43222</v>
      </c>
      <c r="F22" s="74" t="s">
        <v>285</v>
      </c>
      <c r="G22" s="26" t="s">
        <v>82</v>
      </c>
      <c r="H22" s="47" t="s">
        <v>628</v>
      </c>
      <c r="I22" s="27" t="s">
        <v>587</v>
      </c>
      <c r="J22" s="62">
        <v>5</v>
      </c>
      <c r="K22" s="53">
        <v>35</v>
      </c>
      <c r="L22" s="29">
        <f t="shared" si="0"/>
        <v>28</v>
      </c>
      <c r="M22" s="28">
        <f t="shared" si="1"/>
        <v>203</v>
      </c>
    </row>
    <row r="23" spans="1:17" x14ac:dyDescent="0.2">
      <c r="A23" s="75" t="s">
        <v>981</v>
      </c>
      <c r="B23" s="76" t="s">
        <v>978</v>
      </c>
      <c r="C23" s="77">
        <v>43235</v>
      </c>
      <c r="D23" s="36">
        <v>2177</v>
      </c>
      <c r="E23" s="24">
        <v>43222</v>
      </c>
      <c r="F23" s="74" t="s">
        <v>196</v>
      </c>
      <c r="G23" s="26" t="s">
        <v>82</v>
      </c>
      <c r="H23" s="47" t="s">
        <v>90</v>
      </c>
      <c r="I23" s="27" t="s">
        <v>96</v>
      </c>
      <c r="J23" s="62">
        <v>3</v>
      </c>
      <c r="K23" s="53">
        <v>3189.65</v>
      </c>
      <c r="L23" s="29">
        <f t="shared" si="0"/>
        <v>1531.0320000000002</v>
      </c>
      <c r="M23" s="28">
        <f t="shared" si="1"/>
        <v>11099.982</v>
      </c>
    </row>
    <row r="24" spans="1:17" x14ac:dyDescent="0.2">
      <c r="A24" s="75" t="s">
        <v>982</v>
      </c>
      <c r="B24" s="76" t="s">
        <v>979</v>
      </c>
      <c r="C24" s="77">
        <v>43235</v>
      </c>
      <c r="D24" s="36">
        <v>2178</v>
      </c>
      <c r="E24" s="24">
        <v>43222</v>
      </c>
      <c r="F24" s="74" t="s">
        <v>196</v>
      </c>
      <c r="G24" s="26" t="s">
        <v>82</v>
      </c>
      <c r="H24" s="47" t="s">
        <v>90</v>
      </c>
      <c r="I24" s="27" t="s">
        <v>96</v>
      </c>
      <c r="J24" s="62">
        <v>5</v>
      </c>
      <c r="K24" s="53">
        <v>3189.65</v>
      </c>
      <c r="L24" s="29">
        <f t="shared" si="0"/>
        <v>2551.7200000000003</v>
      </c>
      <c r="M24" s="28">
        <f t="shared" si="1"/>
        <v>18499.97</v>
      </c>
    </row>
    <row r="25" spans="1:17" x14ac:dyDescent="0.2">
      <c r="A25" s="75" t="s">
        <v>983</v>
      </c>
      <c r="B25" s="76" t="s">
        <v>980</v>
      </c>
      <c r="C25" s="77">
        <v>43235</v>
      </c>
      <c r="D25" s="36">
        <v>2179</v>
      </c>
      <c r="E25" s="24">
        <v>43222</v>
      </c>
      <c r="F25" s="74" t="s">
        <v>196</v>
      </c>
      <c r="G25" s="26" t="s">
        <v>82</v>
      </c>
      <c r="H25" s="48" t="s">
        <v>158</v>
      </c>
      <c r="I25" s="27" t="s">
        <v>77</v>
      </c>
      <c r="J25" s="62">
        <v>60</v>
      </c>
      <c r="K25" s="53">
        <v>9.5</v>
      </c>
      <c r="L25" s="29">
        <f>J25*K25*0.16</f>
        <v>91.2</v>
      </c>
      <c r="M25" s="28">
        <f>J25*K25+L25</f>
        <v>661.2</v>
      </c>
    </row>
    <row r="26" spans="1:17" ht="25.5" x14ac:dyDescent="0.2">
      <c r="A26" s="75" t="s">
        <v>975</v>
      </c>
      <c r="B26" s="76" t="s">
        <v>974</v>
      </c>
      <c r="C26" s="77">
        <v>43238</v>
      </c>
      <c r="D26" s="36"/>
      <c r="E26" s="24"/>
      <c r="F26" s="74" t="s">
        <v>179</v>
      </c>
      <c r="G26" s="26" t="s">
        <v>30</v>
      </c>
      <c r="H26" s="48" t="s">
        <v>905</v>
      </c>
      <c r="I26" s="27"/>
      <c r="J26" s="62"/>
      <c r="K26" s="53"/>
      <c r="L26" s="29">
        <f t="shared" si="0"/>
        <v>0</v>
      </c>
      <c r="M26" s="28">
        <v>13400</v>
      </c>
    </row>
    <row r="27" spans="1:17" ht="25.5" x14ac:dyDescent="0.2">
      <c r="A27" s="75" t="s">
        <v>1504</v>
      </c>
      <c r="B27" s="76" t="s">
        <v>1502</v>
      </c>
      <c r="C27" s="77">
        <v>43252</v>
      </c>
      <c r="D27" s="36"/>
      <c r="E27" s="24"/>
      <c r="F27" s="74" t="s">
        <v>179</v>
      </c>
      <c r="G27" s="26" t="s">
        <v>30</v>
      </c>
      <c r="H27" s="48" t="s">
        <v>967</v>
      </c>
      <c r="I27" s="27"/>
      <c r="J27" s="62"/>
      <c r="K27" s="53"/>
      <c r="L27" s="29">
        <f t="shared" si="0"/>
        <v>0</v>
      </c>
      <c r="M27" s="28">
        <v>3600</v>
      </c>
    </row>
    <row r="28" spans="1:17" ht="25.5" x14ac:dyDescent="0.2">
      <c r="A28" s="75" t="s">
        <v>1505</v>
      </c>
      <c r="B28" s="76" t="s">
        <v>1503</v>
      </c>
      <c r="C28" s="77">
        <v>43259</v>
      </c>
      <c r="D28" s="36"/>
      <c r="E28" s="24"/>
      <c r="F28" s="74" t="s">
        <v>179</v>
      </c>
      <c r="G28" s="26" t="s">
        <v>30</v>
      </c>
      <c r="H28" s="48" t="s">
        <v>1274</v>
      </c>
      <c r="I28" s="27"/>
      <c r="J28" s="62"/>
      <c r="K28" s="53"/>
      <c r="L28" s="29">
        <f t="shared" si="0"/>
        <v>0</v>
      </c>
      <c r="M28" s="28">
        <v>6300</v>
      </c>
    </row>
    <row r="29" spans="1:17" ht="25.5" x14ac:dyDescent="0.2">
      <c r="A29" s="75" t="s">
        <v>1507</v>
      </c>
      <c r="B29" s="76" t="s">
        <v>1506</v>
      </c>
      <c r="C29" s="77">
        <v>43266</v>
      </c>
      <c r="D29" s="36"/>
      <c r="E29" s="24"/>
      <c r="F29" s="74" t="s">
        <v>179</v>
      </c>
      <c r="G29" s="26" t="s">
        <v>30</v>
      </c>
      <c r="H29" s="48" t="s">
        <v>1353</v>
      </c>
      <c r="I29" s="27"/>
      <c r="J29" s="62"/>
      <c r="K29" s="53"/>
      <c r="L29" s="29">
        <f t="shared" si="0"/>
        <v>0</v>
      </c>
      <c r="M29" s="28">
        <v>7000</v>
      </c>
    </row>
    <row r="30" spans="1:17" x14ac:dyDescent="0.2">
      <c r="A30" s="75" t="s">
        <v>1845</v>
      </c>
      <c r="B30" s="76" t="s">
        <v>1844</v>
      </c>
      <c r="C30" s="77">
        <v>43292</v>
      </c>
      <c r="D30" s="36">
        <v>783</v>
      </c>
      <c r="E30" s="24">
        <v>43277</v>
      </c>
      <c r="F30" s="74" t="s">
        <v>258</v>
      </c>
      <c r="G30" s="26" t="s">
        <v>484</v>
      </c>
      <c r="H30" s="48" t="s">
        <v>97</v>
      </c>
      <c r="I30" s="27" t="s">
        <v>458</v>
      </c>
      <c r="J30" s="62">
        <v>3</v>
      </c>
      <c r="K30" s="53">
        <v>1540</v>
      </c>
      <c r="L30" s="29">
        <f t="shared" si="0"/>
        <v>739.2</v>
      </c>
      <c r="M30" s="28">
        <f t="shared" si="1"/>
        <v>5359.2</v>
      </c>
    </row>
    <row r="31" spans="1:17" ht="15" x14ac:dyDescent="0.25">
      <c r="A31" s="75" t="s">
        <v>1845</v>
      </c>
      <c r="B31" s="76" t="s">
        <v>1844</v>
      </c>
      <c r="C31" s="77">
        <v>43292</v>
      </c>
      <c r="D31" s="36">
        <v>783</v>
      </c>
      <c r="E31" s="24">
        <v>43277</v>
      </c>
      <c r="F31" s="74" t="s">
        <v>258</v>
      </c>
      <c r="G31" s="26" t="s">
        <v>484</v>
      </c>
      <c r="H31" s="48" t="s">
        <v>460</v>
      </c>
      <c r="I31" s="27" t="s">
        <v>458</v>
      </c>
      <c r="J31" s="62">
        <v>3</v>
      </c>
      <c r="K31" s="53">
        <v>495</v>
      </c>
      <c r="L31" s="29">
        <f t="shared" si="0"/>
        <v>237.6</v>
      </c>
      <c r="M31" s="28">
        <f t="shared" si="1"/>
        <v>1722.6</v>
      </c>
      <c r="N31" s="1"/>
      <c r="O31" s="1"/>
      <c r="P31" s="1"/>
      <c r="Q31" s="1"/>
    </row>
    <row r="32" spans="1:17" ht="15" x14ac:dyDescent="0.25">
      <c r="A32" s="41"/>
      <c r="B32" s="42"/>
      <c r="C32" s="43"/>
      <c r="D32" s="36"/>
      <c r="E32" s="24"/>
      <c r="F32" s="74"/>
      <c r="G32" s="26"/>
      <c r="H32" s="48"/>
      <c r="I32" s="27"/>
      <c r="J32" s="62"/>
      <c r="K32" s="53"/>
      <c r="L32" s="29">
        <f t="shared" si="0"/>
        <v>0</v>
      </c>
      <c r="M32" s="28">
        <f t="shared" si="1"/>
        <v>0</v>
      </c>
      <c r="N32" s="1"/>
      <c r="O32" s="1"/>
      <c r="P32" s="1"/>
      <c r="Q32" s="1"/>
    </row>
    <row r="33" spans="1:17" ht="15" x14ac:dyDescent="0.25">
      <c r="A33" s="30"/>
      <c r="B33" s="30"/>
      <c r="C33" s="24"/>
      <c r="D33" s="37"/>
      <c r="E33" s="24"/>
      <c r="F33" s="31"/>
      <c r="G33" s="26"/>
      <c r="H33" s="48"/>
      <c r="I33" s="27"/>
      <c r="J33" s="62"/>
      <c r="K33" s="53"/>
      <c r="L33" s="29">
        <f t="shared" si="0"/>
        <v>0</v>
      </c>
      <c r="M33" s="28">
        <f t="shared" si="1"/>
        <v>0</v>
      </c>
      <c r="N33" s="1"/>
      <c r="O33" s="1"/>
      <c r="P33" s="1"/>
      <c r="Q33" s="1"/>
    </row>
    <row r="34" spans="1:17" ht="15" x14ac:dyDescent="0.25">
      <c r="A34" s="30"/>
      <c r="B34" s="30"/>
      <c r="C34" s="24"/>
      <c r="D34" s="36"/>
      <c r="E34" s="24"/>
      <c r="F34" s="24"/>
      <c r="G34" s="26"/>
      <c r="H34" s="48"/>
      <c r="I34" s="27"/>
      <c r="J34" s="62"/>
      <c r="K34" s="53"/>
      <c r="L34" s="29">
        <f t="shared" si="0"/>
        <v>0</v>
      </c>
      <c r="M34" s="28">
        <f t="shared" si="1"/>
        <v>0</v>
      </c>
      <c r="N34" s="1"/>
      <c r="O34" s="1"/>
      <c r="P34" s="1"/>
      <c r="Q34" s="1"/>
    </row>
    <row r="35" spans="1:17" ht="15" x14ac:dyDescent="0.25">
      <c r="A35" s="30"/>
      <c r="B35" s="30"/>
      <c r="C35" s="24"/>
      <c r="D35" s="36"/>
      <c r="E35" s="24"/>
      <c r="F35" s="24"/>
      <c r="G35" s="26"/>
      <c r="H35" s="48"/>
      <c r="I35" s="27"/>
      <c r="J35" s="62"/>
      <c r="K35" s="53"/>
      <c r="L35" s="29">
        <f t="shared" si="0"/>
        <v>0</v>
      </c>
      <c r="M35" s="28">
        <f t="shared" si="1"/>
        <v>0</v>
      </c>
      <c r="N35" s="1"/>
      <c r="O35" s="1"/>
      <c r="P35" s="1"/>
      <c r="Q35" s="1"/>
    </row>
    <row r="36" spans="1:17" ht="15" x14ac:dyDescent="0.25">
      <c r="A36" s="23"/>
      <c r="B36" s="23"/>
      <c r="C36" s="23"/>
      <c r="D36" s="25"/>
      <c r="E36" s="24"/>
      <c r="F36" s="24"/>
      <c r="G36" s="26"/>
      <c r="H36" s="32"/>
      <c r="I36" s="27"/>
      <c r="J36" s="62"/>
      <c r="K36" s="28"/>
      <c r="L36" s="29"/>
      <c r="M36" s="28">
        <f>SUM(M14:M35)</f>
        <v>148466.95200000002</v>
      </c>
      <c r="N36" s="1"/>
      <c r="O36" s="116"/>
      <c r="P36" s="116"/>
      <c r="Q36" s="116"/>
    </row>
    <row r="37" spans="1:17" ht="16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58"/>
      <c r="P37" s="116"/>
      <c r="Q37" s="159"/>
    </row>
    <row r="38" spans="1:17" ht="16.5" x14ac:dyDescent="0.3">
      <c r="A38" s="38" t="s">
        <v>28</v>
      </c>
      <c r="B38" s="58" t="s">
        <v>565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60"/>
      <c r="P38" s="116"/>
      <c r="Q38" s="157"/>
    </row>
    <row r="39" spans="1:17" ht="16.5" x14ac:dyDescent="0.3">
      <c r="A39" s="17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7"/>
      <c r="P39" s="116"/>
      <c r="Q39" s="116"/>
    </row>
    <row r="40" spans="1:17" ht="15" x14ac:dyDescent="0.25">
      <c r="A40" s="17"/>
      <c r="B40" s="15"/>
      <c r="C40" s="1"/>
      <c r="D40" s="46"/>
      <c r="E40" s="1"/>
      <c r="F40" s="1"/>
      <c r="G40" s="1"/>
      <c r="H40" s="1"/>
      <c r="I40" s="1"/>
      <c r="J40" s="1"/>
      <c r="K40" s="1"/>
      <c r="L40" s="1"/>
      <c r="M40" s="1"/>
      <c r="N40" s="1"/>
      <c r="O40" s="116"/>
      <c r="P40" s="116"/>
      <c r="Q40" s="116"/>
    </row>
    <row r="41" spans="1:17" ht="15" x14ac:dyDescent="0.25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x14ac:dyDescent="0.25">
      <c r="A42" s="17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1"/>
      <c r="O46" s="1"/>
      <c r="P46" s="1"/>
      <c r="Q46" s="1"/>
    </row>
    <row r="47" spans="1:17" ht="15" x14ac:dyDescent="0.25">
      <c r="A47" s="183" t="s">
        <v>23</v>
      </c>
      <c r="B47" s="183"/>
      <c r="C47" s="183"/>
      <c r="D47" s="33"/>
      <c r="E47" s="183" t="s">
        <v>24</v>
      </c>
      <c r="F47" s="183"/>
      <c r="G47" s="33"/>
      <c r="H47" s="155" t="s">
        <v>2581</v>
      </c>
      <c r="I47" s="33"/>
      <c r="J47" s="34"/>
      <c r="K47" s="155" t="s">
        <v>2643</v>
      </c>
      <c r="L47" s="34"/>
      <c r="M47" s="33"/>
    </row>
    <row r="48" spans="1:17" ht="13.9" customHeight="1" x14ac:dyDescent="0.25">
      <c r="A48" s="184" t="s">
        <v>2580</v>
      </c>
      <c r="B48" s="184"/>
      <c r="C48" s="184"/>
      <c r="D48" s="33"/>
      <c r="E48" s="185" t="s">
        <v>25</v>
      </c>
      <c r="F48" s="185"/>
      <c r="G48" s="33"/>
      <c r="H48" s="35" t="s">
        <v>26</v>
      </c>
      <c r="I48" s="33"/>
      <c r="J48" s="186" t="s">
        <v>2644</v>
      </c>
      <c r="K48" s="186"/>
      <c r="L48" s="186"/>
      <c r="M48" s="33"/>
    </row>
    <row r="49" spans="1:13" ht="15" x14ac:dyDescent="0.25">
      <c r="A49" s="55"/>
      <c r="B49" s="55"/>
      <c r="C49" s="55"/>
      <c r="D49" s="1"/>
      <c r="E49" s="1"/>
      <c r="F49" s="1"/>
      <c r="G49" s="1"/>
      <c r="H49" s="1"/>
      <c r="I49" s="1"/>
      <c r="J49" s="187"/>
      <c r="K49" s="187"/>
      <c r="L49" s="187"/>
      <c r="M49" s="1"/>
    </row>
    <row r="50" spans="1:13" ht="15" x14ac:dyDescent="0.25">
      <c r="A50" s="179" t="s">
        <v>27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</row>
  </sheetData>
  <mergeCells count="15">
    <mergeCell ref="A1:M1"/>
    <mergeCell ref="A9:C10"/>
    <mergeCell ref="G9:H9"/>
    <mergeCell ref="L9:M9"/>
    <mergeCell ref="G10:H10"/>
    <mergeCell ref="A7:C7"/>
    <mergeCell ref="A50:M50"/>
    <mergeCell ref="A11:B11"/>
    <mergeCell ref="C11:G11"/>
    <mergeCell ref="I11:M11"/>
    <mergeCell ref="A47:C47"/>
    <mergeCell ref="E47:F47"/>
    <mergeCell ref="A48:C48"/>
    <mergeCell ref="E48:F48"/>
    <mergeCell ref="J48:L49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7" orientation="landscape" horizontalDpi="0" verticalDpi="0" r:id="rId2"/>
  <headerFooter>
    <oddFooter>Página &amp;P&amp;R&amp;A</oddFooter>
  </headerFooter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R79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2.25" customWidth="1"/>
    <col min="7" max="7" width="19.6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8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5.5" customHeight="1" x14ac:dyDescent="0.25">
      <c r="A11" s="180" t="s">
        <v>8</v>
      </c>
      <c r="B11" s="180"/>
      <c r="C11" s="181" t="s">
        <v>80</v>
      </c>
      <c r="D11" s="181"/>
      <c r="E11" s="181"/>
      <c r="F11" s="181"/>
      <c r="G11" s="181"/>
      <c r="H11" s="9" t="s">
        <v>9</v>
      </c>
      <c r="I11" s="190" t="s">
        <v>2730</v>
      </c>
      <c r="J11" s="190"/>
      <c r="K11" s="190"/>
      <c r="L11" s="190"/>
      <c r="M11" s="190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321</v>
      </c>
      <c r="B14" s="76" t="s">
        <v>320</v>
      </c>
      <c r="C14" s="77">
        <v>43161</v>
      </c>
      <c r="D14" s="49"/>
      <c r="E14" s="50"/>
      <c r="F14" s="74" t="s">
        <v>179</v>
      </c>
      <c r="G14" s="26" t="s">
        <v>30</v>
      </c>
      <c r="H14" s="51" t="s">
        <v>79</v>
      </c>
      <c r="I14" s="40"/>
      <c r="J14" s="61"/>
      <c r="K14" s="52"/>
      <c r="L14" s="29">
        <f t="shared" ref="L14:L45" si="0">J14*K14*0.16</f>
        <v>0</v>
      </c>
      <c r="M14" s="28">
        <v>11650</v>
      </c>
    </row>
    <row r="15" spans="1:13" x14ac:dyDescent="0.2">
      <c r="A15" s="75" t="s">
        <v>334</v>
      </c>
      <c r="B15" s="76" t="s">
        <v>330</v>
      </c>
      <c r="C15" s="77">
        <v>43172</v>
      </c>
      <c r="D15" s="49">
        <v>2008</v>
      </c>
      <c r="E15" s="50">
        <v>43159</v>
      </c>
      <c r="F15" s="74" t="s">
        <v>196</v>
      </c>
      <c r="G15" s="26" t="s">
        <v>82</v>
      </c>
      <c r="H15" s="51" t="s">
        <v>94</v>
      </c>
      <c r="I15" s="40" t="s">
        <v>91</v>
      </c>
      <c r="J15" s="61">
        <v>100</v>
      </c>
      <c r="K15" s="52">
        <v>161.63999999999999</v>
      </c>
      <c r="L15" s="29">
        <f t="shared" si="0"/>
        <v>2586.2399999999998</v>
      </c>
      <c r="M15" s="28">
        <f>J15*K15+L15</f>
        <v>18750.239999999998</v>
      </c>
    </row>
    <row r="16" spans="1:13" x14ac:dyDescent="0.2">
      <c r="A16" s="75" t="s">
        <v>335</v>
      </c>
      <c r="B16" s="76" t="s">
        <v>331</v>
      </c>
      <c r="C16" s="77">
        <v>43172</v>
      </c>
      <c r="D16" s="49">
        <v>2009</v>
      </c>
      <c r="E16" s="50">
        <v>43159</v>
      </c>
      <c r="F16" s="74" t="s">
        <v>196</v>
      </c>
      <c r="G16" s="26" t="s">
        <v>82</v>
      </c>
      <c r="H16" s="51" t="s">
        <v>92</v>
      </c>
      <c r="I16" s="40" t="s">
        <v>91</v>
      </c>
      <c r="J16" s="61">
        <v>100</v>
      </c>
      <c r="K16" s="52">
        <v>150</v>
      </c>
      <c r="L16" s="29">
        <f t="shared" si="0"/>
        <v>2400</v>
      </c>
      <c r="M16" s="28">
        <f>J16*K16+L16</f>
        <v>17400</v>
      </c>
    </row>
    <row r="17" spans="1:13" x14ac:dyDescent="0.2">
      <c r="A17" s="75" t="s">
        <v>336</v>
      </c>
      <c r="B17" s="76" t="s">
        <v>332</v>
      </c>
      <c r="C17" s="77">
        <v>43172</v>
      </c>
      <c r="D17" s="49">
        <v>2010</v>
      </c>
      <c r="E17" s="50">
        <v>43159</v>
      </c>
      <c r="F17" s="74" t="s">
        <v>196</v>
      </c>
      <c r="G17" s="26" t="s">
        <v>82</v>
      </c>
      <c r="H17" s="51" t="s">
        <v>92</v>
      </c>
      <c r="I17" s="40" t="s">
        <v>91</v>
      </c>
      <c r="J17" s="61">
        <v>60</v>
      </c>
      <c r="K17" s="52">
        <v>150</v>
      </c>
      <c r="L17" s="29">
        <f t="shared" si="0"/>
        <v>1440</v>
      </c>
      <c r="M17" s="28">
        <f>J17*K17+L17</f>
        <v>10440</v>
      </c>
    </row>
    <row r="18" spans="1:13" x14ac:dyDescent="0.2">
      <c r="A18" s="75" t="s">
        <v>337</v>
      </c>
      <c r="B18" s="76" t="s">
        <v>341</v>
      </c>
      <c r="C18" s="77">
        <v>43172</v>
      </c>
      <c r="D18" s="36">
        <v>2007</v>
      </c>
      <c r="E18" s="24">
        <v>43159</v>
      </c>
      <c r="F18" s="74" t="s">
        <v>285</v>
      </c>
      <c r="G18" s="26" t="s">
        <v>82</v>
      </c>
      <c r="H18" s="47" t="s">
        <v>83</v>
      </c>
      <c r="I18" s="27" t="s">
        <v>77</v>
      </c>
      <c r="J18" s="62">
        <v>50</v>
      </c>
      <c r="K18" s="53">
        <v>125</v>
      </c>
      <c r="L18" s="29">
        <f t="shared" si="0"/>
        <v>1000</v>
      </c>
      <c r="M18" s="28">
        <f>J18*K18+L18</f>
        <v>7250</v>
      </c>
    </row>
    <row r="19" spans="1:13" x14ac:dyDescent="0.2">
      <c r="A19" s="75" t="s">
        <v>337</v>
      </c>
      <c r="B19" s="76" t="s">
        <v>341</v>
      </c>
      <c r="C19" s="77">
        <v>43172</v>
      </c>
      <c r="D19" s="36">
        <v>2007</v>
      </c>
      <c r="E19" s="24">
        <v>43159</v>
      </c>
      <c r="F19" s="74" t="s">
        <v>285</v>
      </c>
      <c r="G19" s="26" t="s">
        <v>82</v>
      </c>
      <c r="H19" s="47" t="s">
        <v>85</v>
      </c>
      <c r="I19" s="27" t="s">
        <v>77</v>
      </c>
      <c r="J19" s="62">
        <v>100</v>
      </c>
      <c r="K19" s="53">
        <v>29</v>
      </c>
      <c r="L19" s="29">
        <f t="shared" si="0"/>
        <v>464</v>
      </c>
      <c r="M19" s="28">
        <f>J19*K19+L19</f>
        <v>3364</v>
      </c>
    </row>
    <row r="20" spans="1:13" x14ac:dyDescent="0.2">
      <c r="A20" s="75" t="s">
        <v>337</v>
      </c>
      <c r="B20" s="76" t="s">
        <v>341</v>
      </c>
      <c r="C20" s="77">
        <v>43172</v>
      </c>
      <c r="D20" s="36">
        <v>2007</v>
      </c>
      <c r="E20" s="24">
        <v>43159</v>
      </c>
      <c r="F20" s="74" t="s">
        <v>285</v>
      </c>
      <c r="G20" s="26" t="s">
        <v>82</v>
      </c>
      <c r="H20" s="47" t="s">
        <v>108</v>
      </c>
      <c r="I20" s="27" t="s">
        <v>77</v>
      </c>
      <c r="J20" s="62">
        <v>30</v>
      </c>
      <c r="K20" s="53">
        <v>172</v>
      </c>
      <c r="L20" s="29">
        <f t="shared" si="0"/>
        <v>825.6</v>
      </c>
      <c r="M20" s="28">
        <f>J20*K20+L20-0.03</f>
        <v>5985.5700000000006</v>
      </c>
    </row>
    <row r="21" spans="1:13" x14ac:dyDescent="0.2">
      <c r="A21" s="75" t="s">
        <v>337</v>
      </c>
      <c r="B21" s="76" t="s">
        <v>341</v>
      </c>
      <c r="C21" s="77">
        <v>43172</v>
      </c>
      <c r="D21" s="36">
        <v>2007</v>
      </c>
      <c r="E21" s="24">
        <v>43159</v>
      </c>
      <c r="F21" s="74" t="s">
        <v>285</v>
      </c>
      <c r="G21" s="26" t="s">
        <v>82</v>
      </c>
      <c r="H21" s="47" t="s">
        <v>87</v>
      </c>
      <c r="I21" s="27" t="s">
        <v>88</v>
      </c>
      <c r="J21" s="62">
        <v>15</v>
      </c>
      <c r="K21" s="53">
        <v>31.052900000000001</v>
      </c>
      <c r="L21" s="29">
        <f t="shared" si="0"/>
        <v>74.526960000000003</v>
      </c>
      <c r="M21" s="28">
        <f>J21*K21+L21-0.02</f>
        <v>540.30046000000004</v>
      </c>
    </row>
    <row r="22" spans="1:13" x14ac:dyDescent="0.2">
      <c r="A22" s="75" t="s">
        <v>337</v>
      </c>
      <c r="B22" s="76" t="s">
        <v>341</v>
      </c>
      <c r="C22" s="77">
        <v>43172</v>
      </c>
      <c r="D22" s="36">
        <v>2007</v>
      </c>
      <c r="E22" s="24">
        <v>43159</v>
      </c>
      <c r="F22" s="74" t="s">
        <v>285</v>
      </c>
      <c r="G22" s="26" t="s">
        <v>82</v>
      </c>
      <c r="H22" s="47" t="s">
        <v>86</v>
      </c>
      <c r="I22" s="27" t="s">
        <v>88</v>
      </c>
      <c r="J22" s="62">
        <v>100</v>
      </c>
      <c r="K22" s="53">
        <v>29</v>
      </c>
      <c r="L22" s="29">
        <f t="shared" si="0"/>
        <v>464</v>
      </c>
      <c r="M22" s="28">
        <f>J22*K22+L22</f>
        <v>3364</v>
      </c>
    </row>
    <row r="23" spans="1:13" ht="25.5" x14ac:dyDescent="0.2">
      <c r="A23" s="75" t="s">
        <v>322</v>
      </c>
      <c r="B23" s="76" t="s">
        <v>323</v>
      </c>
      <c r="C23" s="77">
        <v>43168</v>
      </c>
      <c r="D23" s="36"/>
      <c r="E23" s="24"/>
      <c r="F23" s="74" t="s">
        <v>179</v>
      </c>
      <c r="G23" s="26" t="s">
        <v>30</v>
      </c>
      <c r="H23" s="47" t="s">
        <v>111</v>
      </c>
      <c r="I23" s="27"/>
      <c r="J23" s="62"/>
      <c r="K23" s="53"/>
      <c r="L23" s="29">
        <f t="shared" si="0"/>
        <v>0</v>
      </c>
      <c r="M23" s="28">
        <v>10550</v>
      </c>
    </row>
    <row r="24" spans="1:13" ht="63.75" x14ac:dyDescent="0.2">
      <c r="A24" s="75" t="s">
        <v>343</v>
      </c>
      <c r="B24" s="76" t="s">
        <v>342</v>
      </c>
      <c r="C24" s="77">
        <v>43175</v>
      </c>
      <c r="D24" s="36">
        <v>238</v>
      </c>
      <c r="E24" s="24">
        <v>43166</v>
      </c>
      <c r="F24" s="74" t="s">
        <v>199</v>
      </c>
      <c r="G24" s="26" t="s">
        <v>116</v>
      </c>
      <c r="H24" s="47" t="s">
        <v>117</v>
      </c>
      <c r="I24" s="27" t="s">
        <v>115</v>
      </c>
      <c r="J24" s="62">
        <v>4</v>
      </c>
      <c r="K24" s="53">
        <v>3080</v>
      </c>
      <c r="L24" s="29">
        <f t="shared" si="0"/>
        <v>1971.2</v>
      </c>
      <c r="M24" s="28">
        <f>J24*K24+L24</f>
        <v>14291.2</v>
      </c>
    </row>
    <row r="25" spans="1:13" x14ac:dyDescent="0.2">
      <c r="A25" s="75" t="s">
        <v>339</v>
      </c>
      <c r="B25" s="76" t="s">
        <v>338</v>
      </c>
      <c r="C25" s="77">
        <v>43181</v>
      </c>
      <c r="D25" s="36" t="s">
        <v>151</v>
      </c>
      <c r="E25" s="24">
        <v>43173</v>
      </c>
      <c r="F25" s="74" t="s">
        <v>340</v>
      </c>
      <c r="G25" s="26" t="s">
        <v>145</v>
      </c>
      <c r="H25" s="48" t="s">
        <v>146</v>
      </c>
      <c r="I25" s="27" t="s">
        <v>77</v>
      </c>
      <c r="J25" s="62">
        <v>24</v>
      </c>
      <c r="K25" s="53">
        <v>85</v>
      </c>
      <c r="L25" s="29">
        <f t="shared" si="0"/>
        <v>326.40000000000003</v>
      </c>
      <c r="M25" s="28">
        <f>J25*K25+L25</f>
        <v>2366.4</v>
      </c>
    </row>
    <row r="26" spans="1:13" x14ac:dyDescent="0.2">
      <c r="A26" s="75" t="s">
        <v>339</v>
      </c>
      <c r="B26" s="76" t="s">
        <v>338</v>
      </c>
      <c r="C26" s="77">
        <v>43181</v>
      </c>
      <c r="D26" s="36" t="s">
        <v>151</v>
      </c>
      <c r="E26" s="24">
        <v>43173</v>
      </c>
      <c r="F26" s="74" t="s">
        <v>340</v>
      </c>
      <c r="G26" s="26" t="s">
        <v>145</v>
      </c>
      <c r="H26" s="48" t="s">
        <v>152</v>
      </c>
      <c r="I26" s="27" t="s">
        <v>77</v>
      </c>
      <c r="J26" s="62">
        <v>15</v>
      </c>
      <c r="K26" s="53">
        <v>60</v>
      </c>
      <c r="L26" s="29">
        <f t="shared" si="0"/>
        <v>144</v>
      </c>
      <c r="M26" s="28">
        <f>J26*K26+L26</f>
        <v>1044</v>
      </c>
    </row>
    <row r="27" spans="1:13" x14ac:dyDescent="0.2">
      <c r="A27" s="75" t="s">
        <v>337</v>
      </c>
      <c r="B27" s="76" t="s">
        <v>333</v>
      </c>
      <c r="C27" s="77">
        <v>43181</v>
      </c>
      <c r="D27" s="36">
        <v>2047</v>
      </c>
      <c r="E27" s="24">
        <v>43173</v>
      </c>
      <c r="F27" s="74" t="s">
        <v>196</v>
      </c>
      <c r="G27" s="26" t="s">
        <v>82</v>
      </c>
      <c r="H27" s="48" t="s">
        <v>158</v>
      </c>
      <c r="I27" s="27" t="s">
        <v>77</v>
      </c>
      <c r="J27" s="62">
        <v>1500</v>
      </c>
      <c r="K27" s="53">
        <v>9.5</v>
      </c>
      <c r="L27" s="29">
        <f t="shared" si="0"/>
        <v>2280</v>
      </c>
      <c r="M27" s="28">
        <f>J27*K27+L27</f>
        <v>16530</v>
      </c>
    </row>
    <row r="28" spans="1:13" ht="25.5" x14ac:dyDescent="0.2">
      <c r="A28" s="75" t="s">
        <v>327</v>
      </c>
      <c r="B28" s="76" t="s">
        <v>324</v>
      </c>
      <c r="C28" s="77">
        <v>43175</v>
      </c>
      <c r="D28" s="36"/>
      <c r="E28" s="24"/>
      <c r="F28" s="74" t="s">
        <v>179</v>
      </c>
      <c r="G28" s="26" t="s">
        <v>30</v>
      </c>
      <c r="H28" s="48" t="s">
        <v>167</v>
      </c>
      <c r="I28" s="27"/>
      <c r="J28" s="62"/>
      <c r="K28" s="53"/>
      <c r="L28" s="29">
        <f t="shared" si="0"/>
        <v>0</v>
      </c>
      <c r="M28" s="28">
        <v>12700</v>
      </c>
    </row>
    <row r="29" spans="1:13" ht="25.5" x14ac:dyDescent="0.2">
      <c r="A29" s="75" t="s">
        <v>329</v>
      </c>
      <c r="B29" s="76" t="s">
        <v>326</v>
      </c>
      <c r="C29" s="77">
        <v>43182</v>
      </c>
      <c r="D29" s="36"/>
      <c r="E29" s="24"/>
      <c r="F29" s="74" t="s">
        <v>179</v>
      </c>
      <c r="G29" s="26" t="s">
        <v>30</v>
      </c>
      <c r="H29" s="48" t="s">
        <v>168</v>
      </c>
      <c r="I29" s="27"/>
      <c r="J29" s="62"/>
      <c r="K29" s="53"/>
      <c r="L29" s="29">
        <f t="shared" si="0"/>
        <v>0</v>
      </c>
      <c r="M29" s="28">
        <v>12550</v>
      </c>
    </row>
    <row r="30" spans="1:13" ht="25.5" x14ac:dyDescent="0.2">
      <c r="A30" s="75" t="s">
        <v>328</v>
      </c>
      <c r="B30" s="76" t="s">
        <v>325</v>
      </c>
      <c r="C30" s="77">
        <v>43187</v>
      </c>
      <c r="D30" s="36"/>
      <c r="E30" s="24"/>
      <c r="F30" s="74" t="s">
        <v>179</v>
      </c>
      <c r="G30" s="26" t="s">
        <v>30</v>
      </c>
      <c r="H30" s="48" t="s">
        <v>171</v>
      </c>
      <c r="I30" s="27"/>
      <c r="J30" s="62"/>
      <c r="K30" s="53"/>
      <c r="L30" s="29">
        <f t="shared" si="0"/>
        <v>0</v>
      </c>
      <c r="M30" s="28">
        <v>18550</v>
      </c>
    </row>
    <row r="31" spans="1:13" x14ac:dyDescent="0.2">
      <c r="A31" s="75" t="s">
        <v>801</v>
      </c>
      <c r="B31" s="76" t="s">
        <v>800</v>
      </c>
      <c r="C31" s="77">
        <v>43200</v>
      </c>
      <c r="D31" s="36" t="s">
        <v>466</v>
      </c>
      <c r="E31" s="24">
        <v>43185</v>
      </c>
      <c r="F31" s="74" t="s">
        <v>258</v>
      </c>
      <c r="G31" s="26" t="s">
        <v>455</v>
      </c>
      <c r="H31" s="48" t="s">
        <v>467</v>
      </c>
      <c r="I31" s="27" t="s">
        <v>458</v>
      </c>
      <c r="J31" s="62">
        <v>4</v>
      </c>
      <c r="K31" s="53">
        <v>1650</v>
      </c>
      <c r="L31" s="29">
        <f t="shared" si="0"/>
        <v>1056</v>
      </c>
      <c r="M31" s="28">
        <f>J31*K31+L31</f>
        <v>7656</v>
      </c>
    </row>
    <row r="32" spans="1:13" x14ac:dyDescent="0.2">
      <c r="A32" s="75" t="s">
        <v>801</v>
      </c>
      <c r="B32" s="76" t="s">
        <v>800</v>
      </c>
      <c r="C32" s="77">
        <v>43200</v>
      </c>
      <c r="D32" s="36" t="s">
        <v>466</v>
      </c>
      <c r="E32" s="24">
        <v>43185</v>
      </c>
      <c r="F32" s="74" t="s">
        <v>258</v>
      </c>
      <c r="G32" s="26" t="s">
        <v>455</v>
      </c>
      <c r="H32" s="48" t="s">
        <v>456</v>
      </c>
      <c r="I32" s="27" t="s">
        <v>458</v>
      </c>
      <c r="J32" s="62">
        <v>3</v>
      </c>
      <c r="K32" s="53">
        <v>1540</v>
      </c>
      <c r="L32" s="29">
        <f t="shared" si="0"/>
        <v>739.2</v>
      </c>
      <c r="M32" s="28">
        <f>J32*K32+L32</f>
        <v>5359.2</v>
      </c>
    </row>
    <row r="33" spans="1:17" ht="15" x14ac:dyDescent="0.25">
      <c r="A33" s="75" t="s">
        <v>801</v>
      </c>
      <c r="B33" s="76" t="s">
        <v>800</v>
      </c>
      <c r="C33" s="77">
        <v>43200</v>
      </c>
      <c r="D33" s="36" t="s">
        <v>466</v>
      </c>
      <c r="E33" s="24">
        <v>43185</v>
      </c>
      <c r="F33" s="74" t="s">
        <v>258</v>
      </c>
      <c r="G33" s="26" t="s">
        <v>455</v>
      </c>
      <c r="H33" s="48" t="s">
        <v>465</v>
      </c>
      <c r="I33" s="27" t="s">
        <v>458</v>
      </c>
      <c r="J33" s="62">
        <v>1</v>
      </c>
      <c r="K33" s="53">
        <v>1485</v>
      </c>
      <c r="L33" s="29">
        <f t="shared" si="0"/>
        <v>237.6</v>
      </c>
      <c r="M33" s="28">
        <f>J33*K33+L33</f>
        <v>1722.6</v>
      </c>
      <c r="N33" s="1"/>
      <c r="O33" s="1"/>
      <c r="P33" s="1"/>
      <c r="Q33" s="1"/>
    </row>
    <row r="34" spans="1:17" ht="15" x14ac:dyDescent="0.25">
      <c r="A34" s="75" t="s">
        <v>801</v>
      </c>
      <c r="B34" s="76" t="s">
        <v>800</v>
      </c>
      <c r="C34" s="77">
        <v>43200</v>
      </c>
      <c r="D34" s="36" t="s">
        <v>466</v>
      </c>
      <c r="E34" s="24">
        <v>43185</v>
      </c>
      <c r="F34" s="74" t="s">
        <v>258</v>
      </c>
      <c r="G34" s="26" t="s">
        <v>455</v>
      </c>
      <c r="H34" s="48" t="s">
        <v>460</v>
      </c>
      <c r="I34" s="27" t="s">
        <v>458</v>
      </c>
      <c r="J34" s="62">
        <v>8</v>
      </c>
      <c r="K34" s="53">
        <v>495</v>
      </c>
      <c r="L34" s="29">
        <f t="shared" si="0"/>
        <v>633.6</v>
      </c>
      <c r="M34" s="28">
        <f>J34*K34+L34</f>
        <v>4593.6000000000004</v>
      </c>
      <c r="N34" s="1"/>
      <c r="O34" s="1"/>
      <c r="P34" s="1"/>
      <c r="Q34" s="1"/>
    </row>
    <row r="35" spans="1:17" ht="25.5" x14ac:dyDescent="0.25">
      <c r="A35" s="75" t="s">
        <v>794</v>
      </c>
      <c r="B35" s="76" t="s">
        <v>792</v>
      </c>
      <c r="C35" s="77">
        <v>43196</v>
      </c>
      <c r="D35" s="37"/>
      <c r="E35" s="24"/>
      <c r="F35" s="74" t="s">
        <v>179</v>
      </c>
      <c r="G35" s="26" t="s">
        <v>30</v>
      </c>
      <c r="H35" s="48" t="s">
        <v>488</v>
      </c>
      <c r="I35" s="27"/>
      <c r="J35" s="62"/>
      <c r="K35" s="53"/>
      <c r="L35" s="29">
        <f t="shared" si="0"/>
        <v>0</v>
      </c>
      <c r="M35" s="28">
        <v>19600</v>
      </c>
      <c r="N35" s="1"/>
      <c r="O35" s="1"/>
      <c r="P35" s="1"/>
      <c r="Q35" s="1"/>
    </row>
    <row r="36" spans="1:17" ht="25.5" x14ac:dyDescent="0.25">
      <c r="A36" s="75" t="s">
        <v>795</v>
      </c>
      <c r="B36" s="76" t="s">
        <v>793</v>
      </c>
      <c r="C36" s="77">
        <v>43203</v>
      </c>
      <c r="D36" s="36"/>
      <c r="E36" s="24"/>
      <c r="F36" s="74" t="s">
        <v>179</v>
      </c>
      <c r="G36" s="26" t="s">
        <v>30</v>
      </c>
      <c r="H36" s="48" t="s">
        <v>494</v>
      </c>
      <c r="I36" s="27"/>
      <c r="J36" s="62"/>
      <c r="K36" s="53"/>
      <c r="L36" s="29">
        <f t="shared" si="0"/>
        <v>0</v>
      </c>
      <c r="M36" s="28">
        <v>18700</v>
      </c>
      <c r="N36" s="1"/>
      <c r="O36" s="1"/>
      <c r="P36" s="1"/>
      <c r="Q36" s="1"/>
    </row>
    <row r="37" spans="1:17" ht="15" x14ac:dyDescent="0.25">
      <c r="A37" s="75" t="s">
        <v>803</v>
      </c>
      <c r="B37" s="76" t="s">
        <v>802</v>
      </c>
      <c r="C37" s="77">
        <v>43217</v>
      </c>
      <c r="D37" s="36">
        <v>241</v>
      </c>
      <c r="E37" s="24">
        <v>43200</v>
      </c>
      <c r="F37" s="24" t="s">
        <v>196</v>
      </c>
      <c r="G37" s="26" t="s">
        <v>95</v>
      </c>
      <c r="H37" s="48" t="s">
        <v>90</v>
      </c>
      <c r="I37" s="27" t="s">
        <v>96</v>
      </c>
      <c r="J37" s="62">
        <v>3</v>
      </c>
      <c r="K37" s="53">
        <v>3103.45</v>
      </c>
      <c r="L37" s="29">
        <f t="shared" si="0"/>
        <v>1489.6559999999997</v>
      </c>
      <c r="M37" s="28">
        <f>J37*K37+L37</f>
        <v>10800.005999999998</v>
      </c>
      <c r="N37" s="1"/>
      <c r="O37" s="1"/>
      <c r="P37" s="1"/>
      <c r="Q37" s="1"/>
    </row>
    <row r="38" spans="1:17" ht="15" x14ac:dyDescent="0.25">
      <c r="A38" s="75" t="s">
        <v>805</v>
      </c>
      <c r="B38" s="76" t="s">
        <v>804</v>
      </c>
      <c r="C38" s="77">
        <v>43217</v>
      </c>
      <c r="D38" s="36">
        <v>2108</v>
      </c>
      <c r="E38" s="24">
        <v>43201</v>
      </c>
      <c r="F38" s="24" t="s">
        <v>196</v>
      </c>
      <c r="G38" s="26" t="s">
        <v>82</v>
      </c>
      <c r="H38" s="48" t="s">
        <v>158</v>
      </c>
      <c r="I38" s="27" t="s">
        <v>77</v>
      </c>
      <c r="J38" s="62">
        <v>300</v>
      </c>
      <c r="K38" s="53">
        <v>9.5</v>
      </c>
      <c r="L38" s="29">
        <f t="shared" si="0"/>
        <v>456</v>
      </c>
      <c r="M38" s="28">
        <f>J38*K38+L38</f>
        <v>3306</v>
      </c>
      <c r="N38" s="1"/>
      <c r="O38" s="1"/>
      <c r="P38" s="1"/>
      <c r="Q38" s="1"/>
    </row>
    <row r="39" spans="1:17" ht="15" x14ac:dyDescent="0.25">
      <c r="A39" s="75" t="s">
        <v>809</v>
      </c>
      <c r="B39" s="76" t="s">
        <v>808</v>
      </c>
      <c r="C39" s="77">
        <v>43217</v>
      </c>
      <c r="D39" s="36">
        <v>2111</v>
      </c>
      <c r="E39" s="24">
        <v>43201</v>
      </c>
      <c r="F39" s="24" t="s">
        <v>285</v>
      </c>
      <c r="G39" s="26" t="s">
        <v>82</v>
      </c>
      <c r="H39" s="48" t="s">
        <v>523</v>
      </c>
      <c r="I39" s="27" t="s">
        <v>77</v>
      </c>
      <c r="J39" s="62">
        <v>10</v>
      </c>
      <c r="K39" s="53">
        <v>130</v>
      </c>
      <c r="L39" s="29">
        <f t="shared" si="0"/>
        <v>208</v>
      </c>
      <c r="M39" s="28">
        <f>J39*K39+L39</f>
        <v>1508</v>
      </c>
      <c r="N39" s="1"/>
      <c r="O39" s="1"/>
      <c r="P39" s="1"/>
      <c r="Q39" s="1"/>
    </row>
    <row r="40" spans="1:17" ht="15" x14ac:dyDescent="0.25">
      <c r="A40" s="75" t="s">
        <v>809</v>
      </c>
      <c r="B40" s="76" t="s">
        <v>808</v>
      </c>
      <c r="C40" s="77">
        <v>43217</v>
      </c>
      <c r="D40" s="36">
        <v>2111</v>
      </c>
      <c r="E40" s="24">
        <v>43201</v>
      </c>
      <c r="F40" s="24" t="s">
        <v>285</v>
      </c>
      <c r="G40" s="26" t="s">
        <v>82</v>
      </c>
      <c r="H40" s="48" t="s">
        <v>524</v>
      </c>
      <c r="I40" s="27" t="s">
        <v>77</v>
      </c>
      <c r="J40" s="62">
        <v>4</v>
      </c>
      <c r="K40" s="53">
        <v>175</v>
      </c>
      <c r="L40" s="29">
        <f t="shared" si="0"/>
        <v>112</v>
      </c>
      <c r="M40" s="28">
        <f>J40*K40+L40</f>
        <v>812</v>
      </c>
      <c r="N40" s="1"/>
      <c r="O40" s="1"/>
      <c r="P40" s="1"/>
      <c r="Q40" s="1"/>
    </row>
    <row r="41" spans="1:17" ht="15" x14ac:dyDescent="0.25">
      <c r="A41" s="75" t="s">
        <v>807</v>
      </c>
      <c r="B41" s="76" t="s">
        <v>806</v>
      </c>
      <c r="C41" s="77">
        <v>43217</v>
      </c>
      <c r="D41" s="36">
        <v>2112</v>
      </c>
      <c r="E41" s="24">
        <v>43201</v>
      </c>
      <c r="F41" s="24" t="s">
        <v>196</v>
      </c>
      <c r="G41" s="26" t="s">
        <v>82</v>
      </c>
      <c r="H41" s="48" t="s">
        <v>92</v>
      </c>
      <c r="I41" s="27" t="s">
        <v>96</v>
      </c>
      <c r="J41" s="62">
        <v>3</v>
      </c>
      <c r="K41" s="53">
        <v>2586.1999999999998</v>
      </c>
      <c r="L41" s="29">
        <f t="shared" si="0"/>
        <v>1241.376</v>
      </c>
      <c r="M41" s="28">
        <f>J41*K41+L41</f>
        <v>8999.9759999999987</v>
      </c>
      <c r="N41" s="1"/>
      <c r="O41" s="1"/>
      <c r="P41" s="1"/>
      <c r="Q41" s="1"/>
    </row>
    <row r="42" spans="1:17" ht="25.5" x14ac:dyDescent="0.25">
      <c r="A42" s="75" t="s">
        <v>796</v>
      </c>
      <c r="B42" s="76" t="s">
        <v>798</v>
      </c>
      <c r="C42" s="77">
        <v>43210</v>
      </c>
      <c r="D42" s="36"/>
      <c r="E42" s="24"/>
      <c r="F42" s="74" t="s">
        <v>179</v>
      </c>
      <c r="G42" s="26" t="s">
        <v>30</v>
      </c>
      <c r="H42" s="48" t="s">
        <v>559</v>
      </c>
      <c r="I42" s="27"/>
      <c r="J42" s="62"/>
      <c r="K42" s="53"/>
      <c r="L42" s="29">
        <f t="shared" si="0"/>
        <v>0</v>
      </c>
      <c r="M42" s="28">
        <v>16150</v>
      </c>
      <c r="N42" s="1"/>
      <c r="O42" s="1"/>
      <c r="P42" s="1"/>
      <c r="Q42" s="1"/>
    </row>
    <row r="43" spans="1:17" ht="25.5" x14ac:dyDescent="0.25">
      <c r="A43" s="75" t="s">
        <v>797</v>
      </c>
      <c r="B43" s="76" t="s">
        <v>799</v>
      </c>
      <c r="C43" s="77">
        <v>43217</v>
      </c>
      <c r="D43" s="36"/>
      <c r="E43" s="24"/>
      <c r="F43" s="74" t="s">
        <v>179</v>
      </c>
      <c r="G43" s="26" t="s">
        <v>30</v>
      </c>
      <c r="H43" s="48" t="s">
        <v>562</v>
      </c>
      <c r="I43" s="27"/>
      <c r="J43" s="62"/>
      <c r="K43" s="53"/>
      <c r="L43" s="29">
        <f t="shared" si="0"/>
        <v>0</v>
      </c>
      <c r="M43" s="28">
        <v>12100</v>
      </c>
      <c r="N43" s="1"/>
      <c r="O43" s="1"/>
      <c r="P43" s="1"/>
      <c r="Q43" s="1"/>
    </row>
    <row r="44" spans="1:17" ht="25.5" x14ac:dyDescent="0.25">
      <c r="A44" s="75" t="s">
        <v>1079</v>
      </c>
      <c r="B44" s="76" t="s">
        <v>1077</v>
      </c>
      <c r="C44" s="77">
        <v>43224</v>
      </c>
      <c r="D44" s="36"/>
      <c r="E44" s="24"/>
      <c r="F44" s="74" t="s">
        <v>179</v>
      </c>
      <c r="G44" s="26" t="s">
        <v>30</v>
      </c>
      <c r="H44" s="48" t="s">
        <v>594</v>
      </c>
      <c r="I44" s="27"/>
      <c r="J44" s="62"/>
      <c r="K44" s="53"/>
      <c r="L44" s="29">
        <f t="shared" si="0"/>
        <v>0</v>
      </c>
      <c r="M44" s="28">
        <v>13000</v>
      </c>
      <c r="N44" s="1"/>
      <c r="O44" s="1"/>
      <c r="P44" s="1"/>
      <c r="Q44" s="1"/>
    </row>
    <row r="45" spans="1:17" ht="25.5" x14ac:dyDescent="0.25">
      <c r="A45" s="75" t="s">
        <v>1080</v>
      </c>
      <c r="B45" s="76" t="s">
        <v>1078</v>
      </c>
      <c r="C45" s="77">
        <v>43231</v>
      </c>
      <c r="D45" s="36"/>
      <c r="E45" s="24"/>
      <c r="F45" s="74" t="s">
        <v>179</v>
      </c>
      <c r="G45" s="26" t="s">
        <v>30</v>
      </c>
      <c r="H45" s="48" t="s">
        <v>599</v>
      </c>
      <c r="I45" s="27"/>
      <c r="J45" s="62"/>
      <c r="K45" s="53"/>
      <c r="L45" s="29">
        <f t="shared" si="0"/>
        <v>0</v>
      </c>
      <c r="M45" s="28">
        <v>13000</v>
      </c>
      <c r="N45" s="1"/>
      <c r="O45" s="1"/>
      <c r="P45" s="1"/>
      <c r="Q45" s="1"/>
    </row>
    <row r="46" spans="1:17" ht="15" x14ac:dyDescent="0.25">
      <c r="A46" s="75" t="s">
        <v>1086</v>
      </c>
      <c r="B46" s="76" t="s">
        <v>1085</v>
      </c>
      <c r="C46" s="77">
        <v>43235</v>
      </c>
      <c r="D46" s="36" t="s">
        <v>887</v>
      </c>
      <c r="E46" s="24">
        <v>43215</v>
      </c>
      <c r="F46" s="74" t="s">
        <v>258</v>
      </c>
      <c r="G46" s="26" t="s">
        <v>455</v>
      </c>
      <c r="H46" s="48" t="s">
        <v>467</v>
      </c>
      <c r="I46" s="27" t="s">
        <v>458</v>
      </c>
      <c r="J46" s="62">
        <v>3</v>
      </c>
      <c r="K46" s="53">
        <v>1650</v>
      </c>
      <c r="L46" s="29">
        <f t="shared" ref="L46:L53" si="1">J46*K46*0.16</f>
        <v>792</v>
      </c>
      <c r="M46" s="28">
        <f t="shared" ref="M46:M53" si="2">J46*K46+L46</f>
        <v>5742</v>
      </c>
      <c r="N46" s="1"/>
      <c r="O46" s="1"/>
      <c r="P46" s="1"/>
      <c r="Q46" s="1"/>
    </row>
    <row r="47" spans="1:17" ht="15" x14ac:dyDescent="0.25">
      <c r="A47" s="75" t="s">
        <v>1086</v>
      </c>
      <c r="B47" s="76" t="s">
        <v>1085</v>
      </c>
      <c r="C47" s="77">
        <v>43235</v>
      </c>
      <c r="D47" s="36" t="s">
        <v>887</v>
      </c>
      <c r="E47" s="24">
        <v>43215</v>
      </c>
      <c r="F47" s="74" t="s">
        <v>258</v>
      </c>
      <c r="G47" s="26" t="s">
        <v>455</v>
      </c>
      <c r="H47" s="48" t="s">
        <v>456</v>
      </c>
      <c r="I47" s="27" t="s">
        <v>458</v>
      </c>
      <c r="J47" s="62">
        <v>2</v>
      </c>
      <c r="K47" s="53">
        <v>1540</v>
      </c>
      <c r="L47" s="29">
        <f t="shared" si="1"/>
        <v>492.8</v>
      </c>
      <c r="M47" s="28">
        <f t="shared" si="2"/>
        <v>3572.8</v>
      </c>
      <c r="N47" s="1"/>
      <c r="O47" s="1"/>
      <c r="P47" s="1"/>
      <c r="Q47" s="1"/>
    </row>
    <row r="48" spans="1:17" ht="15" x14ac:dyDescent="0.25">
      <c r="A48" s="75" t="s">
        <v>1086</v>
      </c>
      <c r="B48" s="76" t="s">
        <v>1085</v>
      </c>
      <c r="C48" s="77">
        <v>43235</v>
      </c>
      <c r="D48" s="36" t="s">
        <v>887</v>
      </c>
      <c r="E48" s="24">
        <v>43215</v>
      </c>
      <c r="F48" s="74" t="s">
        <v>258</v>
      </c>
      <c r="G48" s="26" t="s">
        <v>455</v>
      </c>
      <c r="H48" s="48" t="s">
        <v>460</v>
      </c>
      <c r="I48" s="27" t="s">
        <v>458</v>
      </c>
      <c r="J48" s="62">
        <v>5</v>
      </c>
      <c r="K48" s="53">
        <v>495</v>
      </c>
      <c r="L48" s="29">
        <f t="shared" si="1"/>
        <v>396</v>
      </c>
      <c r="M48" s="28">
        <f t="shared" si="2"/>
        <v>2871</v>
      </c>
      <c r="N48" s="1"/>
      <c r="O48" s="1"/>
      <c r="P48" s="1"/>
      <c r="Q48" s="1"/>
    </row>
    <row r="49" spans="1:17" ht="15" x14ac:dyDescent="0.25">
      <c r="A49" s="75" t="s">
        <v>1089</v>
      </c>
      <c r="B49" s="76" t="s">
        <v>1087</v>
      </c>
      <c r="C49" s="77">
        <v>43242</v>
      </c>
      <c r="D49" s="36">
        <v>2024</v>
      </c>
      <c r="E49" s="24">
        <v>43230</v>
      </c>
      <c r="F49" s="24" t="s">
        <v>196</v>
      </c>
      <c r="G49" s="26" t="s">
        <v>889</v>
      </c>
      <c r="H49" s="48" t="s">
        <v>90</v>
      </c>
      <c r="I49" s="27" t="s">
        <v>96</v>
      </c>
      <c r="J49" s="62">
        <v>5</v>
      </c>
      <c r="K49" s="53">
        <v>3103.45</v>
      </c>
      <c r="L49" s="29">
        <f t="shared" si="1"/>
        <v>2482.7600000000002</v>
      </c>
      <c r="M49" s="28">
        <f t="shared" si="2"/>
        <v>18000.010000000002</v>
      </c>
      <c r="N49" s="1"/>
      <c r="O49" s="1"/>
      <c r="P49" s="1"/>
      <c r="Q49" s="1"/>
    </row>
    <row r="50" spans="1:17" ht="15" x14ac:dyDescent="0.25">
      <c r="A50" s="75" t="s">
        <v>1090</v>
      </c>
      <c r="B50" s="76" t="s">
        <v>1088</v>
      </c>
      <c r="C50" s="77">
        <v>43242</v>
      </c>
      <c r="D50" s="36">
        <v>2025</v>
      </c>
      <c r="E50" s="24">
        <v>43230</v>
      </c>
      <c r="F50" s="24" t="s">
        <v>196</v>
      </c>
      <c r="G50" s="26" t="s">
        <v>889</v>
      </c>
      <c r="H50" s="48" t="s">
        <v>90</v>
      </c>
      <c r="I50" s="27" t="s">
        <v>96</v>
      </c>
      <c r="J50" s="62">
        <v>1</v>
      </c>
      <c r="K50" s="53">
        <v>3103.45</v>
      </c>
      <c r="L50" s="29">
        <f t="shared" si="1"/>
        <v>496.55199999999996</v>
      </c>
      <c r="M50" s="28">
        <f t="shared" si="2"/>
        <v>3600.002</v>
      </c>
      <c r="N50" s="1"/>
      <c r="O50" s="1"/>
      <c r="P50" s="1"/>
      <c r="Q50" s="1"/>
    </row>
    <row r="51" spans="1:17" ht="25.5" x14ac:dyDescent="0.25">
      <c r="A51" s="75" t="s">
        <v>1082</v>
      </c>
      <c r="B51" s="76" t="s">
        <v>1081</v>
      </c>
      <c r="C51" s="77">
        <v>43238</v>
      </c>
      <c r="D51" s="36"/>
      <c r="E51" s="24"/>
      <c r="F51" s="74" t="s">
        <v>179</v>
      </c>
      <c r="G51" s="26" t="s">
        <v>30</v>
      </c>
      <c r="H51" s="48" t="s">
        <v>905</v>
      </c>
      <c r="I51" s="27"/>
      <c r="J51" s="62"/>
      <c r="K51" s="53"/>
      <c r="L51" s="29">
        <f t="shared" si="1"/>
        <v>0</v>
      </c>
      <c r="M51" s="28">
        <v>13300</v>
      </c>
      <c r="N51" s="1"/>
      <c r="O51" s="1"/>
      <c r="P51" s="1"/>
      <c r="Q51" s="1"/>
    </row>
    <row r="52" spans="1:17" ht="15" x14ac:dyDescent="0.25">
      <c r="A52" s="75" t="s">
        <v>1093</v>
      </c>
      <c r="B52" s="76" t="s">
        <v>1091</v>
      </c>
      <c r="C52" s="77">
        <v>43250</v>
      </c>
      <c r="D52" s="36">
        <v>2204</v>
      </c>
      <c r="E52" s="24">
        <v>43236</v>
      </c>
      <c r="F52" s="24" t="s">
        <v>196</v>
      </c>
      <c r="G52" s="26" t="s">
        <v>82</v>
      </c>
      <c r="H52" s="48" t="s">
        <v>92</v>
      </c>
      <c r="I52" s="27" t="s">
        <v>96</v>
      </c>
      <c r="J52" s="62">
        <v>1</v>
      </c>
      <c r="K52" s="53">
        <v>2586.1999999999998</v>
      </c>
      <c r="L52" s="29">
        <f t="shared" si="1"/>
        <v>413.79199999999997</v>
      </c>
      <c r="M52" s="28">
        <f t="shared" si="2"/>
        <v>2999.9919999999997</v>
      </c>
      <c r="N52" s="1"/>
      <c r="O52" s="1"/>
      <c r="P52" s="1"/>
      <c r="Q52" s="1"/>
    </row>
    <row r="53" spans="1:17" ht="15" x14ac:dyDescent="0.25">
      <c r="A53" s="75" t="s">
        <v>1094</v>
      </c>
      <c r="B53" s="76" t="s">
        <v>1092</v>
      </c>
      <c r="C53" s="77">
        <v>43250</v>
      </c>
      <c r="D53" s="36">
        <v>2205</v>
      </c>
      <c r="E53" s="24">
        <v>43236</v>
      </c>
      <c r="F53" s="24" t="s">
        <v>196</v>
      </c>
      <c r="G53" s="26" t="s">
        <v>82</v>
      </c>
      <c r="H53" s="48" t="s">
        <v>92</v>
      </c>
      <c r="I53" s="27" t="s">
        <v>96</v>
      </c>
      <c r="J53" s="62">
        <v>1</v>
      </c>
      <c r="K53" s="53">
        <v>2586.1999999999998</v>
      </c>
      <c r="L53" s="29">
        <f t="shared" si="1"/>
        <v>413.79199999999997</v>
      </c>
      <c r="M53" s="28">
        <f t="shared" si="2"/>
        <v>2999.9919999999997</v>
      </c>
      <c r="N53" s="1"/>
      <c r="O53" s="1"/>
      <c r="P53" s="1"/>
      <c r="Q53" s="1"/>
    </row>
    <row r="54" spans="1:17" ht="25.5" x14ac:dyDescent="0.25">
      <c r="A54" s="75" t="s">
        <v>1083</v>
      </c>
      <c r="B54" s="76" t="s">
        <v>1084</v>
      </c>
      <c r="C54" s="77">
        <v>43245</v>
      </c>
      <c r="D54" s="36"/>
      <c r="E54" s="24"/>
      <c r="F54" s="74" t="s">
        <v>179</v>
      </c>
      <c r="G54" s="26" t="s">
        <v>30</v>
      </c>
      <c r="H54" s="48" t="s">
        <v>939</v>
      </c>
      <c r="I54" s="27"/>
      <c r="J54" s="62"/>
      <c r="K54" s="53"/>
      <c r="L54" s="29">
        <f t="shared" ref="L54:L64" si="3">J54*K54*0.16</f>
        <v>0</v>
      </c>
      <c r="M54" s="28">
        <v>8500</v>
      </c>
      <c r="N54" s="1"/>
      <c r="O54" s="1"/>
      <c r="P54" s="1"/>
      <c r="Q54" s="1"/>
    </row>
    <row r="55" spans="1:17" ht="25.5" x14ac:dyDescent="0.25">
      <c r="A55" s="75" t="s">
        <v>1616</v>
      </c>
      <c r="B55" s="76" t="s">
        <v>1614</v>
      </c>
      <c r="C55" s="77">
        <v>43252</v>
      </c>
      <c r="D55" s="36"/>
      <c r="E55" s="24"/>
      <c r="F55" s="74" t="s">
        <v>179</v>
      </c>
      <c r="G55" s="26" t="s">
        <v>30</v>
      </c>
      <c r="H55" s="48" t="s">
        <v>967</v>
      </c>
      <c r="I55" s="27"/>
      <c r="J55" s="62"/>
      <c r="K55" s="53"/>
      <c r="L55" s="29">
        <f t="shared" si="3"/>
        <v>0</v>
      </c>
      <c r="M55" s="28">
        <v>8500</v>
      </c>
      <c r="N55" s="1"/>
      <c r="O55" s="1"/>
      <c r="P55" s="1"/>
      <c r="Q55" s="1"/>
    </row>
    <row r="56" spans="1:17" ht="25.5" x14ac:dyDescent="0.25">
      <c r="A56" s="75" t="s">
        <v>1617</v>
      </c>
      <c r="B56" s="76" t="s">
        <v>1615</v>
      </c>
      <c r="C56" s="77">
        <v>43259</v>
      </c>
      <c r="D56" s="36"/>
      <c r="E56" s="24"/>
      <c r="F56" s="74" t="s">
        <v>179</v>
      </c>
      <c r="G56" s="26" t="s">
        <v>30</v>
      </c>
      <c r="H56" s="48" t="s">
        <v>1274</v>
      </c>
      <c r="I56" s="27"/>
      <c r="J56" s="62"/>
      <c r="K56" s="53"/>
      <c r="L56" s="29">
        <f t="shared" si="3"/>
        <v>0</v>
      </c>
      <c r="M56" s="28">
        <v>8500</v>
      </c>
      <c r="N56" s="1"/>
      <c r="O56" s="1"/>
      <c r="P56" s="1"/>
      <c r="Q56" s="1"/>
    </row>
    <row r="57" spans="1:17" ht="15" x14ac:dyDescent="0.25">
      <c r="A57" s="75" t="s">
        <v>1625</v>
      </c>
      <c r="B57" s="76" t="s">
        <v>1624</v>
      </c>
      <c r="C57" s="77">
        <v>43259</v>
      </c>
      <c r="D57" s="36">
        <v>288</v>
      </c>
      <c r="E57" s="24">
        <v>43248</v>
      </c>
      <c r="F57" s="24" t="s">
        <v>196</v>
      </c>
      <c r="G57" s="26" t="s">
        <v>95</v>
      </c>
      <c r="H57" s="48" t="s">
        <v>90</v>
      </c>
      <c r="I57" s="27" t="s">
        <v>96</v>
      </c>
      <c r="J57" s="62">
        <v>2</v>
      </c>
      <c r="K57" s="53">
        <v>3103.45</v>
      </c>
      <c r="L57" s="29">
        <f t="shared" si="3"/>
        <v>993.10399999999993</v>
      </c>
      <c r="M57" s="28">
        <f>J57*K57+L57</f>
        <v>7200.0039999999999</v>
      </c>
      <c r="N57" s="1"/>
      <c r="O57" s="1"/>
      <c r="P57" s="1"/>
      <c r="Q57" s="1"/>
    </row>
    <row r="58" spans="1:17" ht="25.5" x14ac:dyDescent="0.25">
      <c r="A58" s="75" t="s">
        <v>1618</v>
      </c>
      <c r="B58" s="76" t="s">
        <v>1619</v>
      </c>
      <c r="C58" s="77">
        <v>43266</v>
      </c>
      <c r="D58" s="36"/>
      <c r="E58" s="24"/>
      <c r="F58" s="74" t="s">
        <v>179</v>
      </c>
      <c r="G58" s="26" t="s">
        <v>30</v>
      </c>
      <c r="H58" s="48" t="s">
        <v>1354</v>
      </c>
      <c r="I58" s="27"/>
      <c r="J58" s="62"/>
      <c r="K58" s="53"/>
      <c r="L58" s="29">
        <f t="shared" si="3"/>
        <v>0</v>
      </c>
      <c r="M58" s="28">
        <v>7300</v>
      </c>
      <c r="N58" s="1"/>
      <c r="O58" s="1"/>
      <c r="P58" s="1"/>
      <c r="Q58" s="1"/>
    </row>
    <row r="59" spans="1:17" ht="15" x14ac:dyDescent="0.25">
      <c r="A59" s="75" t="s">
        <v>1628</v>
      </c>
      <c r="B59" s="76" t="s">
        <v>1626</v>
      </c>
      <c r="C59" s="77">
        <v>43266</v>
      </c>
      <c r="D59" s="36">
        <v>251</v>
      </c>
      <c r="E59" s="24">
        <v>43257</v>
      </c>
      <c r="F59" s="74" t="s">
        <v>258</v>
      </c>
      <c r="G59" s="26" t="s">
        <v>116</v>
      </c>
      <c r="H59" s="48" t="s">
        <v>1367</v>
      </c>
      <c r="I59" s="27" t="s">
        <v>458</v>
      </c>
      <c r="J59" s="62">
        <v>5</v>
      </c>
      <c r="K59" s="53">
        <v>1650</v>
      </c>
      <c r="L59" s="29">
        <f t="shared" si="3"/>
        <v>1320</v>
      </c>
      <c r="M59" s="28">
        <f>J59*K59+L59</f>
        <v>9570</v>
      </c>
      <c r="N59" s="1"/>
      <c r="O59" s="1"/>
      <c r="P59" s="1"/>
      <c r="Q59" s="1"/>
    </row>
    <row r="60" spans="1:17" ht="15" x14ac:dyDescent="0.25">
      <c r="A60" s="75" t="s">
        <v>1629</v>
      </c>
      <c r="B60" s="76" t="s">
        <v>1627</v>
      </c>
      <c r="C60" s="77">
        <v>43266</v>
      </c>
      <c r="D60" s="36">
        <v>252</v>
      </c>
      <c r="E60" s="24">
        <v>43257</v>
      </c>
      <c r="F60" s="74" t="s">
        <v>258</v>
      </c>
      <c r="G60" s="26" t="s">
        <v>116</v>
      </c>
      <c r="H60" s="48" t="s">
        <v>460</v>
      </c>
      <c r="I60" s="27" t="s">
        <v>458</v>
      </c>
      <c r="J60" s="62">
        <v>5</v>
      </c>
      <c r="K60" s="53">
        <v>495</v>
      </c>
      <c r="L60" s="29">
        <f t="shared" si="3"/>
        <v>396</v>
      </c>
      <c r="M60" s="28">
        <f>J60*K60+L60</f>
        <v>2871</v>
      </c>
      <c r="N60" s="1"/>
      <c r="O60" s="1"/>
      <c r="P60" s="1"/>
      <c r="Q60" s="1"/>
    </row>
    <row r="61" spans="1:17" ht="25.5" x14ac:dyDescent="0.25">
      <c r="A61" s="75" t="s">
        <v>1622</v>
      </c>
      <c r="B61" s="76" t="s">
        <v>1620</v>
      </c>
      <c r="C61" s="77">
        <v>43273</v>
      </c>
      <c r="D61" s="36"/>
      <c r="E61" s="24"/>
      <c r="F61" s="74" t="s">
        <v>179</v>
      </c>
      <c r="G61" s="26" t="s">
        <v>30</v>
      </c>
      <c r="H61" s="48" t="s">
        <v>1372</v>
      </c>
      <c r="I61" s="27"/>
      <c r="J61" s="62"/>
      <c r="K61" s="53"/>
      <c r="L61" s="29">
        <f t="shared" si="3"/>
        <v>0</v>
      </c>
      <c r="M61" s="28">
        <v>6250</v>
      </c>
      <c r="N61" s="1"/>
      <c r="O61" s="1"/>
      <c r="P61" s="1"/>
      <c r="Q61" s="1"/>
    </row>
    <row r="62" spans="1:17" ht="25.5" x14ac:dyDescent="0.25">
      <c r="A62" s="75" t="s">
        <v>1623</v>
      </c>
      <c r="B62" s="76" t="s">
        <v>1621</v>
      </c>
      <c r="C62" s="77">
        <v>43280</v>
      </c>
      <c r="D62" s="36"/>
      <c r="E62" s="24"/>
      <c r="F62" s="74" t="s">
        <v>179</v>
      </c>
      <c r="G62" s="26" t="s">
        <v>30</v>
      </c>
      <c r="H62" s="48" t="s">
        <v>1381</v>
      </c>
      <c r="I62" s="27"/>
      <c r="J62" s="62"/>
      <c r="K62" s="53"/>
      <c r="L62" s="29">
        <f t="shared" si="3"/>
        <v>0</v>
      </c>
      <c r="M62" s="28">
        <v>5200</v>
      </c>
      <c r="N62" s="1"/>
      <c r="O62" s="1"/>
      <c r="P62" s="1"/>
      <c r="Q62" s="1"/>
    </row>
    <row r="63" spans="1:17" ht="15" x14ac:dyDescent="0.25">
      <c r="A63" s="76" t="s">
        <v>2729</v>
      </c>
      <c r="B63" s="76" t="s">
        <v>2728</v>
      </c>
      <c r="C63" s="77">
        <v>43353</v>
      </c>
      <c r="D63" s="36" t="s">
        <v>2239</v>
      </c>
      <c r="E63" s="24">
        <v>43316</v>
      </c>
      <c r="F63" s="24" t="s">
        <v>267</v>
      </c>
      <c r="G63" s="26" t="s">
        <v>2240</v>
      </c>
      <c r="H63" s="48" t="s">
        <v>2241</v>
      </c>
      <c r="I63" s="27" t="s">
        <v>1426</v>
      </c>
      <c r="J63" s="36">
        <v>22.5</v>
      </c>
      <c r="K63" s="53">
        <v>413.8</v>
      </c>
      <c r="L63" s="29">
        <f t="shared" si="3"/>
        <v>1489.68</v>
      </c>
      <c r="M63" s="28">
        <f>J63*K63+L63</f>
        <v>10800.18</v>
      </c>
      <c r="N63" s="1"/>
      <c r="O63" s="1"/>
      <c r="P63" s="1"/>
      <c r="Q63" s="1"/>
    </row>
    <row r="64" spans="1:17" ht="15" x14ac:dyDescent="0.25">
      <c r="A64" s="30"/>
      <c r="B64" s="30"/>
      <c r="C64" s="24"/>
      <c r="D64" s="36"/>
      <c r="E64" s="24"/>
      <c r="F64" s="24"/>
      <c r="G64" s="26"/>
      <c r="H64" s="48"/>
      <c r="I64" s="27"/>
      <c r="J64" s="62"/>
      <c r="K64" s="53"/>
      <c r="L64" s="29">
        <f t="shared" si="3"/>
        <v>0</v>
      </c>
      <c r="M64" s="28">
        <f>J64*K64+L64</f>
        <v>0</v>
      </c>
      <c r="N64" s="1"/>
      <c r="O64" s="1"/>
      <c r="P64" s="1"/>
      <c r="Q64" s="1"/>
    </row>
    <row r="65" spans="1:18" ht="15" x14ac:dyDescent="0.25">
      <c r="A65" s="23"/>
      <c r="B65" s="23"/>
      <c r="C65" s="23"/>
      <c r="D65" s="25"/>
      <c r="E65" s="24"/>
      <c r="F65" s="24"/>
      <c r="G65" s="26"/>
      <c r="H65" s="32"/>
      <c r="I65" s="27"/>
      <c r="J65" s="62"/>
      <c r="K65" s="28"/>
      <c r="L65" s="29"/>
      <c r="M65" s="28">
        <f>SUM(M14:M64)</f>
        <v>432410.07246</v>
      </c>
      <c r="N65" s="1"/>
      <c r="O65" s="116"/>
      <c r="P65" s="116"/>
      <c r="Q65" s="116"/>
      <c r="R65" s="117"/>
    </row>
    <row r="66" spans="1:18" ht="16.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58"/>
      <c r="P66" s="116"/>
      <c r="Q66" s="159"/>
      <c r="R66" s="117"/>
    </row>
    <row r="67" spans="1:18" ht="16.5" x14ac:dyDescent="0.3">
      <c r="A67" s="38" t="s">
        <v>28</v>
      </c>
      <c r="B67" s="58" t="s">
        <v>81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60"/>
      <c r="P67" s="116"/>
      <c r="Q67" s="157"/>
      <c r="R67" s="117"/>
    </row>
    <row r="68" spans="1:18" ht="16.5" x14ac:dyDescent="0.3">
      <c r="A68" s="17"/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57"/>
      <c r="P68" s="116"/>
      <c r="Q68" s="116"/>
      <c r="R68" s="117"/>
    </row>
    <row r="69" spans="1:18" ht="15" x14ac:dyDescent="0.25">
      <c r="A69" s="17"/>
      <c r="B69" s="15"/>
      <c r="C69" s="1"/>
      <c r="D69" s="46"/>
      <c r="E69" s="1"/>
      <c r="F69" s="1"/>
      <c r="G69" s="1"/>
      <c r="H69" s="1"/>
      <c r="I69" s="1"/>
      <c r="J69" s="1"/>
      <c r="K69" s="1"/>
      <c r="L69" s="1"/>
      <c r="M69" s="1"/>
      <c r="N69" s="1"/>
      <c r="O69" s="116"/>
      <c r="P69" s="116"/>
      <c r="Q69" s="116"/>
      <c r="R69" s="117"/>
    </row>
    <row r="70" spans="1:18" ht="15" x14ac:dyDescent="0.25">
      <c r="A70" s="17"/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16"/>
      <c r="P70" s="116"/>
      <c r="Q70" s="116"/>
      <c r="R70" s="117"/>
    </row>
    <row r="71" spans="1:18" ht="15" x14ac:dyDescent="0.25">
      <c r="A71" s="17"/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16"/>
      <c r="P71" s="116"/>
      <c r="Q71" s="116"/>
      <c r="R71" s="117"/>
    </row>
    <row r="72" spans="1:18" ht="15" x14ac:dyDescent="0.25">
      <c r="A72" s="17"/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16"/>
      <c r="P72" s="116"/>
      <c r="Q72" s="116"/>
      <c r="R72" s="117"/>
    </row>
    <row r="73" spans="1:18" ht="15" x14ac:dyDescent="0.25">
      <c r="A73" s="17"/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16"/>
      <c r="P73" s="116"/>
      <c r="Q73" s="116"/>
      <c r="R73" s="117"/>
    </row>
    <row r="74" spans="1:18" ht="15" x14ac:dyDescent="0.25">
      <c r="A74" s="17"/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8" ht="15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1"/>
      <c r="O75" s="1"/>
      <c r="P75" s="1"/>
      <c r="Q75" s="1"/>
    </row>
    <row r="76" spans="1:18" ht="15" x14ac:dyDescent="0.25">
      <c r="A76" s="183" t="s">
        <v>23</v>
      </c>
      <c r="B76" s="183"/>
      <c r="C76" s="183"/>
      <c r="D76" s="33"/>
      <c r="E76" s="183" t="s">
        <v>24</v>
      </c>
      <c r="F76" s="183"/>
      <c r="G76" s="33"/>
      <c r="H76" s="156" t="s">
        <v>2581</v>
      </c>
      <c r="I76" s="33"/>
      <c r="J76" s="34"/>
      <c r="K76" s="156" t="s">
        <v>2643</v>
      </c>
      <c r="L76" s="34"/>
      <c r="M76" s="33"/>
    </row>
    <row r="77" spans="1:18" ht="13.9" customHeight="1" x14ac:dyDescent="0.25">
      <c r="A77" s="184" t="s">
        <v>2580</v>
      </c>
      <c r="B77" s="184"/>
      <c r="C77" s="184"/>
      <c r="D77" s="33"/>
      <c r="E77" s="185" t="s">
        <v>25</v>
      </c>
      <c r="F77" s="185"/>
      <c r="G77" s="33"/>
      <c r="H77" s="35" t="s">
        <v>26</v>
      </c>
      <c r="I77" s="33"/>
      <c r="J77" s="186" t="s">
        <v>2644</v>
      </c>
      <c r="K77" s="186"/>
      <c r="L77" s="186"/>
      <c r="M77" s="33"/>
    </row>
    <row r="78" spans="1:18" ht="15" x14ac:dyDescent="0.25">
      <c r="A78" s="55"/>
      <c r="B78" s="55"/>
      <c r="C78" s="55"/>
      <c r="D78" s="1"/>
      <c r="E78" s="1"/>
      <c r="F78" s="1"/>
      <c r="G78" s="1"/>
      <c r="H78" s="1"/>
      <c r="I78" s="1"/>
      <c r="J78" s="187"/>
      <c r="K78" s="187"/>
      <c r="L78" s="187"/>
      <c r="M78" s="1"/>
    </row>
    <row r="79" spans="1:18" ht="15" x14ac:dyDescent="0.25">
      <c r="A79" s="179" t="s">
        <v>27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</row>
  </sheetData>
  <mergeCells count="15">
    <mergeCell ref="A79:M79"/>
    <mergeCell ref="A11:B11"/>
    <mergeCell ref="C11:G11"/>
    <mergeCell ref="I11:M11"/>
    <mergeCell ref="A76:C76"/>
    <mergeCell ref="E76:F76"/>
    <mergeCell ref="A77:C77"/>
    <mergeCell ref="E77:F77"/>
    <mergeCell ref="J77:L78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verticalDpi="0" r:id="rId2"/>
  <headerFooter>
    <oddFooter>Página &amp;P&amp;R&amp;A</oddFooter>
  </headerFooter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4"/>
  <sheetViews>
    <sheetView zoomScaleNormal="100" workbookViewId="0">
      <selection activeCell="G44" sqref="G44"/>
    </sheetView>
  </sheetViews>
  <sheetFormatPr baseColWidth="10" defaultRowHeight="14.25" x14ac:dyDescent="0.2"/>
  <cols>
    <col min="1" max="1" width="13" bestFit="1" customWidth="1"/>
    <col min="2" max="2" width="12.125" customWidth="1"/>
    <col min="7" max="7" width="19.6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8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9.899999999999999" customHeight="1" x14ac:dyDescent="0.25">
      <c r="A11" s="180" t="s">
        <v>8</v>
      </c>
      <c r="B11" s="180"/>
      <c r="C11" s="181" t="s">
        <v>29</v>
      </c>
      <c r="D11" s="181"/>
      <c r="E11" s="181"/>
      <c r="F11" s="181"/>
      <c r="G11" s="181"/>
      <c r="H11" s="9" t="s">
        <v>9</v>
      </c>
      <c r="I11" s="182" t="s">
        <v>812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271</v>
      </c>
      <c r="B14" s="76" t="s">
        <v>344</v>
      </c>
      <c r="C14" s="77">
        <v>43154</v>
      </c>
      <c r="D14" s="49"/>
      <c r="E14" s="50"/>
      <c r="F14" s="74" t="s">
        <v>179</v>
      </c>
      <c r="G14" s="26" t="s">
        <v>30</v>
      </c>
      <c r="H14" s="51" t="s">
        <v>48</v>
      </c>
      <c r="I14" s="40"/>
      <c r="J14" s="61"/>
      <c r="K14" s="52"/>
      <c r="L14" s="29">
        <f t="shared" ref="L14:L38" si="0">J14*K14*0.16</f>
        <v>0</v>
      </c>
      <c r="M14" s="28">
        <v>15600</v>
      </c>
    </row>
    <row r="15" spans="1:13" ht="25.5" x14ac:dyDescent="0.2">
      <c r="A15" s="75" t="s">
        <v>346</v>
      </c>
      <c r="B15" s="76" t="s">
        <v>345</v>
      </c>
      <c r="C15" s="77">
        <v>43161</v>
      </c>
      <c r="D15" s="49"/>
      <c r="E15" s="50"/>
      <c r="F15" s="74" t="s">
        <v>179</v>
      </c>
      <c r="G15" s="26" t="s">
        <v>30</v>
      </c>
      <c r="H15" s="51" t="s">
        <v>79</v>
      </c>
      <c r="I15" s="40"/>
      <c r="J15" s="61"/>
      <c r="K15" s="52"/>
      <c r="L15" s="29">
        <f t="shared" si="0"/>
        <v>0</v>
      </c>
      <c r="M15" s="28">
        <v>15600</v>
      </c>
    </row>
    <row r="16" spans="1:13" x14ac:dyDescent="0.2">
      <c r="A16" s="75" t="s">
        <v>364</v>
      </c>
      <c r="B16" s="76" t="s">
        <v>363</v>
      </c>
      <c r="C16" s="77">
        <v>43172</v>
      </c>
      <c r="D16" s="49">
        <v>1999</v>
      </c>
      <c r="E16" s="50">
        <v>43159</v>
      </c>
      <c r="F16" s="74" t="s">
        <v>285</v>
      </c>
      <c r="G16" s="26" t="s">
        <v>82</v>
      </c>
      <c r="H16" s="51" t="s">
        <v>83</v>
      </c>
      <c r="I16" s="40" t="s">
        <v>77</v>
      </c>
      <c r="J16" s="61">
        <v>30</v>
      </c>
      <c r="K16" s="52">
        <v>125</v>
      </c>
      <c r="L16" s="29">
        <f t="shared" si="0"/>
        <v>600</v>
      </c>
      <c r="M16" s="28">
        <f t="shared" ref="M16:M34" si="1">J16*K16+L16</f>
        <v>4350</v>
      </c>
    </row>
    <row r="17" spans="1:13" x14ac:dyDescent="0.2">
      <c r="A17" s="75" t="s">
        <v>364</v>
      </c>
      <c r="B17" s="76" t="s">
        <v>363</v>
      </c>
      <c r="C17" s="77">
        <v>43172</v>
      </c>
      <c r="D17" s="49">
        <v>1999</v>
      </c>
      <c r="E17" s="50">
        <v>43159</v>
      </c>
      <c r="F17" s="74" t="s">
        <v>285</v>
      </c>
      <c r="G17" s="26" t="s">
        <v>82</v>
      </c>
      <c r="H17" s="51" t="s">
        <v>84</v>
      </c>
      <c r="I17" s="40" t="s">
        <v>77</v>
      </c>
      <c r="J17" s="61">
        <v>30</v>
      </c>
      <c r="K17" s="52">
        <v>172</v>
      </c>
      <c r="L17" s="29">
        <f t="shared" si="0"/>
        <v>825.6</v>
      </c>
      <c r="M17" s="28">
        <f t="shared" si="1"/>
        <v>5985.6</v>
      </c>
    </row>
    <row r="18" spans="1:13" x14ac:dyDescent="0.2">
      <c r="A18" s="75" t="s">
        <v>364</v>
      </c>
      <c r="B18" s="76" t="s">
        <v>363</v>
      </c>
      <c r="C18" s="77">
        <v>43172</v>
      </c>
      <c r="D18" s="49">
        <v>1999</v>
      </c>
      <c r="E18" s="50">
        <v>43159</v>
      </c>
      <c r="F18" s="74" t="s">
        <v>285</v>
      </c>
      <c r="G18" s="26" t="s">
        <v>82</v>
      </c>
      <c r="H18" s="47" t="s">
        <v>85</v>
      </c>
      <c r="I18" s="27" t="s">
        <v>88</v>
      </c>
      <c r="J18" s="62">
        <v>70</v>
      </c>
      <c r="K18" s="53">
        <v>29</v>
      </c>
      <c r="L18" s="29">
        <f t="shared" si="0"/>
        <v>324.8</v>
      </c>
      <c r="M18" s="28">
        <f t="shared" si="1"/>
        <v>2354.8000000000002</v>
      </c>
    </row>
    <row r="19" spans="1:13" x14ac:dyDescent="0.2">
      <c r="A19" s="75" t="s">
        <v>364</v>
      </c>
      <c r="B19" s="76" t="s">
        <v>363</v>
      </c>
      <c r="C19" s="77">
        <v>43172</v>
      </c>
      <c r="D19" s="49">
        <v>1999</v>
      </c>
      <c r="E19" s="50">
        <v>43159</v>
      </c>
      <c r="F19" s="74" t="s">
        <v>285</v>
      </c>
      <c r="G19" s="26" t="s">
        <v>82</v>
      </c>
      <c r="H19" s="47" t="s">
        <v>86</v>
      </c>
      <c r="I19" s="27" t="s">
        <v>88</v>
      </c>
      <c r="J19" s="62">
        <v>100</v>
      </c>
      <c r="K19" s="53">
        <v>29</v>
      </c>
      <c r="L19" s="29">
        <f t="shared" si="0"/>
        <v>464</v>
      </c>
      <c r="M19" s="28">
        <f t="shared" si="1"/>
        <v>3364</v>
      </c>
    </row>
    <row r="20" spans="1:13" x14ac:dyDescent="0.2">
      <c r="A20" s="75" t="s">
        <v>364</v>
      </c>
      <c r="B20" s="76" t="s">
        <v>363</v>
      </c>
      <c r="C20" s="77">
        <v>43172</v>
      </c>
      <c r="D20" s="49">
        <v>1999</v>
      </c>
      <c r="E20" s="50">
        <v>43159</v>
      </c>
      <c r="F20" s="74" t="s">
        <v>285</v>
      </c>
      <c r="G20" s="26" t="s">
        <v>82</v>
      </c>
      <c r="H20" s="47" t="s">
        <v>87</v>
      </c>
      <c r="I20" s="27" t="s">
        <v>88</v>
      </c>
      <c r="J20" s="62">
        <v>10</v>
      </c>
      <c r="K20" s="53">
        <v>31.05</v>
      </c>
      <c r="L20" s="29">
        <f t="shared" si="0"/>
        <v>49.68</v>
      </c>
      <c r="M20" s="28">
        <f t="shared" si="1"/>
        <v>360.18</v>
      </c>
    </row>
    <row r="21" spans="1:13" x14ac:dyDescent="0.2">
      <c r="A21" s="75" t="s">
        <v>358</v>
      </c>
      <c r="B21" s="76" t="s">
        <v>355</v>
      </c>
      <c r="C21" s="77">
        <v>43172</v>
      </c>
      <c r="D21" s="36">
        <v>2000</v>
      </c>
      <c r="E21" s="24">
        <v>43159</v>
      </c>
      <c r="F21" s="74" t="s">
        <v>196</v>
      </c>
      <c r="G21" s="26" t="s">
        <v>82</v>
      </c>
      <c r="H21" s="47" t="s">
        <v>89</v>
      </c>
      <c r="I21" s="27" t="s">
        <v>77</v>
      </c>
      <c r="J21" s="62">
        <v>1200</v>
      </c>
      <c r="K21" s="53">
        <v>9.5</v>
      </c>
      <c r="L21" s="29">
        <f t="shared" si="0"/>
        <v>1824</v>
      </c>
      <c r="M21" s="28">
        <f t="shared" si="1"/>
        <v>13224</v>
      </c>
    </row>
    <row r="22" spans="1:13" x14ac:dyDescent="0.2">
      <c r="A22" s="75" t="s">
        <v>359</v>
      </c>
      <c r="B22" s="76" t="s">
        <v>356</v>
      </c>
      <c r="C22" s="77">
        <v>43172</v>
      </c>
      <c r="D22" s="36">
        <v>2001</v>
      </c>
      <c r="E22" s="24">
        <v>43159</v>
      </c>
      <c r="F22" s="74" t="s">
        <v>196</v>
      </c>
      <c r="G22" s="26" t="s">
        <v>82</v>
      </c>
      <c r="H22" s="47" t="s">
        <v>90</v>
      </c>
      <c r="I22" s="27" t="s">
        <v>91</v>
      </c>
      <c r="J22" s="62">
        <v>100</v>
      </c>
      <c r="K22" s="53">
        <v>161.63999999999999</v>
      </c>
      <c r="L22" s="29">
        <f t="shared" si="0"/>
        <v>2586.2399999999998</v>
      </c>
      <c r="M22" s="28">
        <f t="shared" si="1"/>
        <v>18750.239999999998</v>
      </c>
    </row>
    <row r="23" spans="1:13" x14ac:dyDescent="0.2">
      <c r="A23" s="75" t="s">
        <v>360</v>
      </c>
      <c r="B23" s="76" t="s">
        <v>357</v>
      </c>
      <c r="C23" s="77">
        <v>43172</v>
      </c>
      <c r="D23" s="36">
        <v>2002</v>
      </c>
      <c r="E23" s="24">
        <v>43159</v>
      </c>
      <c r="F23" s="74" t="s">
        <v>196</v>
      </c>
      <c r="G23" s="26" t="s">
        <v>82</v>
      </c>
      <c r="H23" s="47" t="s">
        <v>92</v>
      </c>
      <c r="I23" s="27" t="s">
        <v>91</v>
      </c>
      <c r="J23" s="62">
        <v>80</v>
      </c>
      <c r="K23" s="53">
        <v>150</v>
      </c>
      <c r="L23" s="29">
        <f t="shared" si="0"/>
        <v>1920</v>
      </c>
      <c r="M23" s="28">
        <f t="shared" si="1"/>
        <v>13920</v>
      </c>
    </row>
    <row r="24" spans="1:13" ht="25.5" x14ac:dyDescent="0.2">
      <c r="A24" s="75" t="s">
        <v>348</v>
      </c>
      <c r="B24" s="76" t="s">
        <v>347</v>
      </c>
      <c r="C24" s="77">
        <v>43168</v>
      </c>
      <c r="D24" s="36"/>
      <c r="E24" s="24"/>
      <c r="F24" s="74" t="s">
        <v>179</v>
      </c>
      <c r="G24" s="26" t="s">
        <v>30</v>
      </c>
      <c r="H24" s="47" t="s">
        <v>111</v>
      </c>
      <c r="I24" s="27"/>
      <c r="J24" s="62"/>
      <c r="K24" s="53"/>
      <c r="L24" s="29">
        <f t="shared" si="0"/>
        <v>0</v>
      </c>
      <c r="M24" s="28">
        <v>15200</v>
      </c>
    </row>
    <row r="25" spans="1:13" ht="63.75" x14ac:dyDescent="0.2">
      <c r="A25" s="75" t="s">
        <v>368</v>
      </c>
      <c r="B25" s="76" t="s">
        <v>367</v>
      </c>
      <c r="C25" s="77">
        <v>43175</v>
      </c>
      <c r="D25" s="36">
        <v>239</v>
      </c>
      <c r="E25" s="24">
        <v>43166</v>
      </c>
      <c r="F25" s="74" t="s">
        <v>199</v>
      </c>
      <c r="G25" s="26" t="s">
        <v>113</v>
      </c>
      <c r="H25" s="48" t="s">
        <v>118</v>
      </c>
      <c r="I25" s="27" t="s">
        <v>115</v>
      </c>
      <c r="J25" s="62">
        <v>2</v>
      </c>
      <c r="K25" s="53">
        <v>3080</v>
      </c>
      <c r="L25" s="29">
        <f t="shared" si="0"/>
        <v>985.6</v>
      </c>
      <c r="M25" s="28">
        <f t="shared" si="1"/>
        <v>7145.6</v>
      </c>
    </row>
    <row r="26" spans="1:13" x14ac:dyDescent="0.2">
      <c r="A26" s="75" t="s">
        <v>362</v>
      </c>
      <c r="B26" s="76" t="s">
        <v>361</v>
      </c>
      <c r="C26" s="77">
        <v>43181</v>
      </c>
      <c r="D26" s="36" t="s">
        <v>144</v>
      </c>
      <c r="E26" s="24">
        <v>43173</v>
      </c>
      <c r="F26" s="74" t="s">
        <v>340</v>
      </c>
      <c r="G26" s="26" t="s">
        <v>145</v>
      </c>
      <c r="H26" s="48" t="s">
        <v>146</v>
      </c>
      <c r="I26" s="27" t="s">
        <v>77</v>
      </c>
      <c r="J26" s="62">
        <v>20</v>
      </c>
      <c r="K26" s="53">
        <v>85</v>
      </c>
      <c r="L26" s="29">
        <f t="shared" si="0"/>
        <v>272</v>
      </c>
      <c r="M26" s="28">
        <f t="shared" si="1"/>
        <v>1972</v>
      </c>
    </row>
    <row r="27" spans="1:13" x14ac:dyDescent="0.2">
      <c r="A27" s="75" t="s">
        <v>366</v>
      </c>
      <c r="B27" s="76" t="s">
        <v>365</v>
      </c>
      <c r="C27" s="77">
        <v>43181</v>
      </c>
      <c r="D27" s="36">
        <v>2038</v>
      </c>
      <c r="E27" s="24">
        <v>43172</v>
      </c>
      <c r="F27" s="74" t="s">
        <v>285</v>
      </c>
      <c r="G27" s="26" t="s">
        <v>82</v>
      </c>
      <c r="H27" s="48" t="s">
        <v>83</v>
      </c>
      <c r="I27" s="27" t="s">
        <v>77</v>
      </c>
      <c r="J27" s="62">
        <v>12</v>
      </c>
      <c r="K27" s="53">
        <v>130</v>
      </c>
      <c r="L27" s="29">
        <f t="shared" si="0"/>
        <v>249.6</v>
      </c>
      <c r="M27" s="28">
        <f t="shared" si="1"/>
        <v>1809.6</v>
      </c>
    </row>
    <row r="28" spans="1:13" ht="25.5" x14ac:dyDescent="0.2">
      <c r="A28" s="75" t="s">
        <v>349</v>
      </c>
      <c r="B28" s="76" t="s">
        <v>352</v>
      </c>
      <c r="C28" s="77">
        <v>43175</v>
      </c>
      <c r="D28" s="36"/>
      <c r="E28" s="24"/>
      <c r="F28" s="74" t="s">
        <v>179</v>
      </c>
      <c r="G28" s="26" t="s">
        <v>30</v>
      </c>
      <c r="H28" s="48" t="s">
        <v>167</v>
      </c>
      <c r="I28" s="27"/>
      <c r="J28" s="62"/>
      <c r="K28" s="53"/>
      <c r="L28" s="29">
        <f t="shared" si="0"/>
        <v>0</v>
      </c>
      <c r="M28" s="28">
        <v>15200</v>
      </c>
    </row>
    <row r="29" spans="1:13" ht="25.5" x14ac:dyDescent="0.2">
      <c r="A29" s="75" t="s">
        <v>350</v>
      </c>
      <c r="B29" s="76" t="s">
        <v>353</v>
      </c>
      <c r="C29" s="77">
        <v>43187</v>
      </c>
      <c r="D29" s="36"/>
      <c r="E29" s="24"/>
      <c r="F29" s="74" t="s">
        <v>179</v>
      </c>
      <c r="G29" s="26" t="s">
        <v>30</v>
      </c>
      <c r="H29" s="48" t="s">
        <v>168</v>
      </c>
      <c r="I29" s="27"/>
      <c r="J29" s="62"/>
      <c r="K29" s="53"/>
      <c r="L29" s="29">
        <f t="shared" si="0"/>
        <v>0</v>
      </c>
      <c r="M29" s="28">
        <v>14000</v>
      </c>
    </row>
    <row r="30" spans="1:13" ht="25.5" x14ac:dyDescent="0.2">
      <c r="A30" s="75" t="s">
        <v>351</v>
      </c>
      <c r="B30" s="76" t="s">
        <v>354</v>
      </c>
      <c r="C30" s="77">
        <v>43182</v>
      </c>
      <c r="D30" s="36"/>
      <c r="E30" s="24"/>
      <c r="F30" s="74" t="s">
        <v>179</v>
      </c>
      <c r="G30" s="26" t="s">
        <v>30</v>
      </c>
      <c r="H30" s="48" t="s">
        <v>171</v>
      </c>
      <c r="I30" s="27"/>
      <c r="J30" s="62"/>
      <c r="K30" s="53"/>
      <c r="L30" s="29">
        <f t="shared" si="0"/>
        <v>0</v>
      </c>
      <c r="M30" s="28">
        <v>9250</v>
      </c>
    </row>
    <row r="31" spans="1:13" x14ac:dyDescent="0.2">
      <c r="A31" s="75" t="s">
        <v>811</v>
      </c>
      <c r="B31" s="76" t="s">
        <v>810</v>
      </c>
      <c r="C31" s="77">
        <v>43200</v>
      </c>
      <c r="D31" s="36" t="s">
        <v>464</v>
      </c>
      <c r="E31" s="24">
        <v>43185</v>
      </c>
      <c r="F31" s="74" t="s">
        <v>258</v>
      </c>
      <c r="G31" s="26" t="s">
        <v>455</v>
      </c>
      <c r="H31" s="48" t="s">
        <v>465</v>
      </c>
      <c r="I31" s="27" t="s">
        <v>458</v>
      </c>
      <c r="J31" s="62">
        <v>3</v>
      </c>
      <c r="K31" s="53">
        <v>1485</v>
      </c>
      <c r="L31" s="29">
        <f t="shared" si="0"/>
        <v>712.80000000000007</v>
      </c>
      <c r="M31" s="28">
        <f t="shared" si="1"/>
        <v>5167.8</v>
      </c>
    </row>
    <row r="32" spans="1:13" x14ac:dyDescent="0.2">
      <c r="A32" s="75" t="s">
        <v>811</v>
      </c>
      <c r="B32" s="76" t="s">
        <v>810</v>
      </c>
      <c r="C32" s="77">
        <v>43200</v>
      </c>
      <c r="D32" s="36" t="s">
        <v>464</v>
      </c>
      <c r="E32" s="24">
        <v>43185</v>
      </c>
      <c r="F32" s="74" t="s">
        <v>258</v>
      </c>
      <c r="G32" s="26" t="s">
        <v>455</v>
      </c>
      <c r="H32" s="48" t="s">
        <v>456</v>
      </c>
      <c r="I32" s="27" t="s">
        <v>458</v>
      </c>
      <c r="J32" s="62">
        <v>3</v>
      </c>
      <c r="K32" s="53">
        <v>1540</v>
      </c>
      <c r="L32" s="29">
        <f t="shared" si="0"/>
        <v>739.2</v>
      </c>
      <c r="M32" s="28">
        <f t="shared" si="1"/>
        <v>5359.2</v>
      </c>
    </row>
    <row r="33" spans="1:17" ht="15" x14ac:dyDescent="0.25">
      <c r="A33" s="75" t="s">
        <v>811</v>
      </c>
      <c r="B33" s="76" t="s">
        <v>810</v>
      </c>
      <c r="C33" s="77">
        <v>43200</v>
      </c>
      <c r="D33" s="36" t="s">
        <v>464</v>
      </c>
      <c r="E33" s="24">
        <v>43185</v>
      </c>
      <c r="F33" s="74" t="s">
        <v>258</v>
      </c>
      <c r="G33" s="26" t="s">
        <v>455</v>
      </c>
      <c r="H33" s="48" t="s">
        <v>460</v>
      </c>
      <c r="I33" s="27" t="s">
        <v>458</v>
      </c>
      <c r="J33" s="62">
        <v>6</v>
      </c>
      <c r="K33" s="53">
        <v>495</v>
      </c>
      <c r="L33" s="29">
        <f t="shared" si="0"/>
        <v>475.2</v>
      </c>
      <c r="M33" s="28">
        <f t="shared" si="1"/>
        <v>3445.2</v>
      </c>
      <c r="N33" s="1"/>
      <c r="O33" s="1"/>
      <c r="P33" s="1"/>
      <c r="Q33" s="1"/>
    </row>
    <row r="34" spans="1:17" ht="15" x14ac:dyDescent="0.25">
      <c r="A34" s="75" t="s">
        <v>816</v>
      </c>
      <c r="B34" s="76" t="s">
        <v>815</v>
      </c>
      <c r="C34" s="77">
        <v>43200</v>
      </c>
      <c r="D34" s="36">
        <v>2077</v>
      </c>
      <c r="E34" s="24">
        <v>43192</v>
      </c>
      <c r="F34" s="74" t="s">
        <v>196</v>
      </c>
      <c r="G34" s="26" t="s">
        <v>82</v>
      </c>
      <c r="H34" s="48" t="s">
        <v>486</v>
      </c>
      <c r="I34" s="27" t="s">
        <v>77</v>
      </c>
      <c r="J34" s="62">
        <v>200</v>
      </c>
      <c r="K34" s="53">
        <v>9.5</v>
      </c>
      <c r="L34" s="29">
        <f t="shared" si="0"/>
        <v>304</v>
      </c>
      <c r="M34" s="28">
        <f t="shared" si="1"/>
        <v>2204</v>
      </c>
      <c r="N34" s="1"/>
      <c r="O34" s="1"/>
      <c r="P34" s="1"/>
      <c r="Q34" s="1"/>
    </row>
    <row r="35" spans="1:17" ht="15" x14ac:dyDescent="0.25">
      <c r="A35" s="75" t="s">
        <v>818</v>
      </c>
      <c r="B35" s="76" t="s">
        <v>817</v>
      </c>
      <c r="C35" s="77">
        <v>43200</v>
      </c>
      <c r="D35" s="36">
        <v>2080</v>
      </c>
      <c r="E35" s="24">
        <v>43192</v>
      </c>
      <c r="F35" s="74" t="s">
        <v>196</v>
      </c>
      <c r="G35" s="26" t="s">
        <v>82</v>
      </c>
      <c r="H35" s="48" t="s">
        <v>90</v>
      </c>
      <c r="I35" s="27" t="s">
        <v>91</v>
      </c>
      <c r="J35" s="62">
        <v>5</v>
      </c>
      <c r="K35" s="53">
        <v>161.63999999999999</v>
      </c>
      <c r="L35" s="29">
        <f>J35*K35*0.16</f>
        <v>129.31199999999998</v>
      </c>
      <c r="M35" s="28">
        <f>J35*K35+L35</f>
        <v>937.51199999999994</v>
      </c>
      <c r="N35" s="1"/>
      <c r="O35" s="1"/>
      <c r="P35" s="1"/>
      <c r="Q35" s="1"/>
    </row>
    <row r="36" spans="1:17" ht="15" x14ac:dyDescent="0.25">
      <c r="A36" s="75" t="s">
        <v>814</v>
      </c>
      <c r="B36" s="76" t="s">
        <v>813</v>
      </c>
      <c r="C36" s="77">
        <v>43200</v>
      </c>
      <c r="D36" s="36">
        <v>2081</v>
      </c>
      <c r="E36" s="24">
        <v>43192</v>
      </c>
      <c r="F36" s="74" t="s">
        <v>258</v>
      </c>
      <c r="G36" s="26" t="s">
        <v>82</v>
      </c>
      <c r="H36" s="48" t="s">
        <v>92</v>
      </c>
      <c r="I36" s="27" t="s">
        <v>91</v>
      </c>
      <c r="J36" s="62">
        <v>5</v>
      </c>
      <c r="K36" s="53">
        <v>150</v>
      </c>
      <c r="L36" s="29">
        <f>J36*K36*0.16</f>
        <v>120</v>
      </c>
      <c r="M36" s="28">
        <f>J36*K36+L36</f>
        <v>870</v>
      </c>
      <c r="N36" s="1"/>
      <c r="O36" s="1"/>
      <c r="P36" s="1"/>
      <c r="Q36" s="1"/>
    </row>
    <row r="37" spans="1:17" ht="25.5" x14ac:dyDescent="0.25">
      <c r="A37" s="75" t="s">
        <v>821</v>
      </c>
      <c r="B37" s="76" t="s">
        <v>819</v>
      </c>
      <c r="C37" s="77">
        <v>43196</v>
      </c>
      <c r="D37" s="36"/>
      <c r="E37" s="24"/>
      <c r="F37" s="74" t="s">
        <v>179</v>
      </c>
      <c r="G37" s="26" t="s">
        <v>30</v>
      </c>
      <c r="H37" s="48" t="s">
        <v>488</v>
      </c>
      <c r="I37" s="27"/>
      <c r="J37" s="62"/>
      <c r="K37" s="53"/>
      <c r="L37" s="29">
        <f>J37*K37*0.16</f>
        <v>0</v>
      </c>
      <c r="M37" s="28">
        <v>8350</v>
      </c>
      <c r="N37" s="1"/>
      <c r="O37" s="1"/>
      <c r="P37" s="1"/>
      <c r="Q37" s="1"/>
    </row>
    <row r="38" spans="1:17" ht="25.5" x14ac:dyDescent="0.25">
      <c r="A38" s="75" t="s">
        <v>822</v>
      </c>
      <c r="B38" s="76" t="s">
        <v>820</v>
      </c>
      <c r="C38" s="77">
        <v>43203</v>
      </c>
      <c r="D38" s="37"/>
      <c r="E38" s="24"/>
      <c r="F38" s="74" t="s">
        <v>179</v>
      </c>
      <c r="G38" s="26" t="s">
        <v>30</v>
      </c>
      <c r="H38" s="48" t="s">
        <v>494</v>
      </c>
      <c r="I38" s="27"/>
      <c r="J38" s="62"/>
      <c r="K38" s="53"/>
      <c r="L38" s="29">
        <f t="shared" si="0"/>
        <v>0</v>
      </c>
      <c r="M38" s="28">
        <v>9250</v>
      </c>
      <c r="N38" s="1"/>
      <c r="O38" s="1"/>
      <c r="P38" s="1"/>
      <c r="Q38" s="1"/>
    </row>
    <row r="39" spans="1:17" ht="15" x14ac:dyDescent="0.25">
      <c r="A39" s="75" t="s">
        <v>1096</v>
      </c>
      <c r="B39" s="76" t="s">
        <v>1095</v>
      </c>
      <c r="C39" s="77">
        <v>43242</v>
      </c>
      <c r="D39" s="36">
        <v>2026</v>
      </c>
      <c r="E39" s="24">
        <v>43230</v>
      </c>
      <c r="F39" s="74" t="s">
        <v>196</v>
      </c>
      <c r="G39" s="26" t="s">
        <v>889</v>
      </c>
      <c r="H39" s="48" t="s">
        <v>90</v>
      </c>
      <c r="I39" s="27" t="s">
        <v>890</v>
      </c>
      <c r="J39" s="62">
        <v>4</v>
      </c>
      <c r="K39" s="53">
        <v>3103.45</v>
      </c>
      <c r="L39" s="29">
        <f>J39*K39*0.16</f>
        <v>1986.2079999999999</v>
      </c>
      <c r="M39" s="28">
        <f>J39*K39+L39</f>
        <v>14400.008</v>
      </c>
      <c r="N39" s="1"/>
      <c r="O39" s="1"/>
      <c r="P39" s="1"/>
      <c r="Q39" s="1"/>
    </row>
    <row r="40" spans="1:17" ht="15" x14ac:dyDescent="0.25">
      <c r="A40" s="23"/>
      <c r="B40" s="23"/>
      <c r="C40" s="23"/>
      <c r="D40" s="25"/>
      <c r="E40" s="24"/>
      <c r="F40" s="24"/>
      <c r="G40" s="26"/>
      <c r="H40" s="32"/>
      <c r="I40" s="27"/>
      <c r="J40" s="62"/>
      <c r="K40" s="28"/>
      <c r="L40" s="29"/>
      <c r="M40" s="28">
        <f>SUM(M14:M39)</f>
        <v>208069.74000000002</v>
      </c>
      <c r="N40" s="1"/>
      <c r="O40" s="116"/>
      <c r="P40" s="116"/>
      <c r="Q40" s="116"/>
    </row>
    <row r="41" spans="1:17" ht="16.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8"/>
      <c r="P41" s="116"/>
      <c r="Q41" s="159"/>
    </row>
    <row r="42" spans="1:17" ht="16.5" x14ac:dyDescent="0.3">
      <c r="A42" s="38" t="s">
        <v>28</v>
      </c>
      <c r="B42" s="58" t="s">
        <v>47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60"/>
      <c r="P42" s="116"/>
      <c r="Q42" s="157"/>
    </row>
    <row r="43" spans="1:17" ht="16.5" x14ac:dyDescent="0.3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7"/>
      <c r="P43" s="116"/>
      <c r="Q43" s="116"/>
    </row>
    <row r="44" spans="1:17" ht="15" x14ac:dyDescent="0.25">
      <c r="A44" s="17"/>
      <c r="B44" s="15"/>
      <c r="C44" s="1"/>
      <c r="D44" s="46"/>
      <c r="E44" s="1"/>
      <c r="F44" s="1"/>
      <c r="G44" s="1"/>
      <c r="H44" s="1"/>
      <c r="I44" s="1"/>
      <c r="J44" s="1"/>
      <c r="K44" s="1"/>
      <c r="L44" s="1"/>
      <c r="M44" s="1"/>
      <c r="N44" s="1"/>
      <c r="O44" s="116"/>
      <c r="P44" s="116"/>
      <c r="Q44" s="116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16"/>
      <c r="P45" s="116"/>
      <c r="Q45" s="116"/>
    </row>
    <row r="46" spans="1:17" ht="15" x14ac:dyDescent="0.25">
      <c r="A46" s="17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16"/>
      <c r="P46" s="116"/>
      <c r="Q46" s="116"/>
    </row>
    <row r="47" spans="1:17" ht="15" x14ac:dyDescent="0.25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16"/>
      <c r="P47" s="116"/>
      <c r="Q47" s="116"/>
    </row>
    <row r="48" spans="1:17" ht="15" x14ac:dyDescent="0.25">
      <c r="A48" s="17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x14ac:dyDescent="0.25">
      <c r="A49" s="17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"/>
      <c r="O50" s="1"/>
      <c r="P50" s="1"/>
      <c r="Q50" s="1"/>
    </row>
    <row r="51" spans="1:17" ht="15" x14ac:dyDescent="0.25">
      <c r="A51" s="183" t="s">
        <v>23</v>
      </c>
      <c r="B51" s="183"/>
      <c r="C51" s="183"/>
      <c r="D51" s="33"/>
      <c r="E51" s="183" t="s">
        <v>24</v>
      </c>
      <c r="F51" s="183"/>
      <c r="G51" s="33"/>
      <c r="H51" s="156" t="s">
        <v>2581</v>
      </c>
      <c r="I51" s="33"/>
      <c r="J51" s="34"/>
      <c r="K51" s="156" t="s">
        <v>2643</v>
      </c>
      <c r="L51" s="34"/>
      <c r="M51" s="33"/>
    </row>
    <row r="52" spans="1:17" ht="13.9" customHeight="1" x14ac:dyDescent="0.25">
      <c r="A52" s="184" t="s">
        <v>2580</v>
      </c>
      <c r="B52" s="184"/>
      <c r="C52" s="184"/>
      <c r="D52" s="33"/>
      <c r="E52" s="185" t="s">
        <v>25</v>
      </c>
      <c r="F52" s="185"/>
      <c r="G52" s="33"/>
      <c r="H52" s="35" t="s">
        <v>26</v>
      </c>
      <c r="I52" s="33"/>
      <c r="J52" s="186" t="s">
        <v>2644</v>
      </c>
      <c r="K52" s="186"/>
      <c r="L52" s="186"/>
      <c r="M52" s="33"/>
    </row>
    <row r="53" spans="1:17" ht="15" x14ac:dyDescent="0.25">
      <c r="A53" s="55"/>
      <c r="B53" s="55"/>
      <c r="C53" s="55"/>
      <c r="D53" s="1"/>
      <c r="E53" s="1"/>
      <c r="F53" s="1"/>
      <c r="G53" s="1"/>
      <c r="H53" s="1"/>
      <c r="I53" s="1"/>
      <c r="J53" s="187"/>
      <c r="K53" s="187"/>
      <c r="L53" s="187"/>
      <c r="M53" s="1"/>
    </row>
    <row r="54" spans="1:17" ht="15" x14ac:dyDescent="0.25">
      <c r="A54" s="179" t="s">
        <v>27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</row>
  </sheetData>
  <mergeCells count="15">
    <mergeCell ref="A54:M54"/>
    <mergeCell ref="A11:B11"/>
    <mergeCell ref="C11:G11"/>
    <mergeCell ref="I11:M11"/>
    <mergeCell ref="A51:C51"/>
    <mergeCell ref="E51:F51"/>
    <mergeCell ref="A52:C52"/>
    <mergeCell ref="E52:F52"/>
    <mergeCell ref="J52:L53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3"/>
  <sheetViews>
    <sheetView zoomScaleNormal="100" workbookViewId="0">
      <selection activeCell="D35" sqref="D35"/>
    </sheetView>
  </sheetViews>
  <sheetFormatPr baseColWidth="10" defaultRowHeight="14.25" x14ac:dyDescent="0.2"/>
  <cols>
    <col min="1" max="1" width="13" bestFit="1" customWidth="1"/>
    <col min="2" max="2" width="13.125" customWidth="1"/>
    <col min="7" max="7" width="19.75" bestFit="1" customWidth="1"/>
    <col min="8" max="8" width="31.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8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8" x14ac:dyDescent="0.25">
      <c r="A5" s="64" t="s">
        <v>0</v>
      </c>
      <c r="B5" s="38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3" customHeight="1" x14ac:dyDescent="0.25">
      <c r="A6" s="17"/>
      <c r="B6" s="17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3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147</v>
      </c>
      <c r="D11" s="181"/>
      <c r="E11" s="181"/>
      <c r="F11" s="181"/>
      <c r="G11" s="181"/>
      <c r="H11" s="9" t="s">
        <v>9</v>
      </c>
      <c r="I11" s="182" t="s">
        <v>829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378</v>
      </c>
      <c r="B14" s="76" t="s">
        <v>377</v>
      </c>
      <c r="C14" s="77">
        <v>43181</v>
      </c>
      <c r="D14" s="49" t="s">
        <v>149</v>
      </c>
      <c r="E14" s="50">
        <v>43174</v>
      </c>
      <c r="F14" s="74" t="s">
        <v>340</v>
      </c>
      <c r="G14" s="26" t="s">
        <v>145</v>
      </c>
      <c r="H14" s="51" t="s">
        <v>150</v>
      </c>
      <c r="I14" s="40" t="s">
        <v>77</v>
      </c>
      <c r="J14" s="61">
        <v>5</v>
      </c>
      <c r="K14" s="52">
        <v>448.28</v>
      </c>
      <c r="L14" s="29">
        <f t="shared" ref="L14:L33" si="0">J14*K14*0.16</f>
        <v>358.62399999999997</v>
      </c>
      <c r="M14" s="28">
        <f t="shared" ref="M14:M32" si="1">J14*K14+L14</f>
        <v>2600.0239999999994</v>
      </c>
    </row>
    <row r="15" spans="1:13" x14ac:dyDescent="0.2">
      <c r="A15" s="75" t="s">
        <v>378</v>
      </c>
      <c r="B15" s="76" t="s">
        <v>377</v>
      </c>
      <c r="C15" s="77">
        <v>43181</v>
      </c>
      <c r="D15" s="49" t="s">
        <v>149</v>
      </c>
      <c r="E15" s="50">
        <v>43174</v>
      </c>
      <c r="F15" s="74" t="s">
        <v>340</v>
      </c>
      <c r="G15" s="26" t="s">
        <v>145</v>
      </c>
      <c r="H15" s="51" t="s">
        <v>146</v>
      </c>
      <c r="I15" s="40" t="s">
        <v>77</v>
      </c>
      <c r="J15" s="61">
        <v>2</v>
      </c>
      <c r="K15" s="52">
        <v>85</v>
      </c>
      <c r="L15" s="29">
        <f t="shared" si="0"/>
        <v>27.2</v>
      </c>
      <c r="M15" s="28">
        <f t="shared" si="1"/>
        <v>197.2</v>
      </c>
    </row>
    <row r="16" spans="1:13" x14ac:dyDescent="0.2">
      <c r="A16" s="75" t="s">
        <v>380</v>
      </c>
      <c r="B16" s="76" t="s">
        <v>379</v>
      </c>
      <c r="C16" s="77">
        <v>43181</v>
      </c>
      <c r="D16" s="49">
        <v>2042</v>
      </c>
      <c r="E16" s="50">
        <v>43173</v>
      </c>
      <c r="F16" s="74" t="s">
        <v>285</v>
      </c>
      <c r="G16" s="26" t="s">
        <v>82</v>
      </c>
      <c r="H16" s="51" t="s">
        <v>83</v>
      </c>
      <c r="I16" s="40" t="s">
        <v>77</v>
      </c>
      <c r="J16" s="61">
        <v>10</v>
      </c>
      <c r="K16" s="52">
        <v>130</v>
      </c>
      <c r="L16" s="29">
        <f t="shared" si="0"/>
        <v>208</v>
      </c>
      <c r="M16" s="28">
        <f t="shared" si="1"/>
        <v>1508</v>
      </c>
    </row>
    <row r="17" spans="1:13" x14ac:dyDescent="0.2">
      <c r="A17" s="75" t="s">
        <v>380</v>
      </c>
      <c r="B17" s="76" t="s">
        <v>379</v>
      </c>
      <c r="C17" s="77">
        <v>43181</v>
      </c>
      <c r="D17" s="49">
        <v>2042</v>
      </c>
      <c r="E17" s="50">
        <v>43173</v>
      </c>
      <c r="F17" s="74" t="s">
        <v>285</v>
      </c>
      <c r="G17" s="26" t="s">
        <v>82</v>
      </c>
      <c r="H17" s="51" t="s">
        <v>86</v>
      </c>
      <c r="I17" s="40" t="s">
        <v>88</v>
      </c>
      <c r="J17" s="61">
        <v>30</v>
      </c>
      <c r="K17" s="52">
        <v>29</v>
      </c>
      <c r="L17" s="29">
        <f t="shared" si="0"/>
        <v>139.20000000000002</v>
      </c>
      <c r="M17" s="28">
        <f t="shared" si="1"/>
        <v>1009.2</v>
      </c>
    </row>
    <row r="18" spans="1:13" x14ac:dyDescent="0.2">
      <c r="A18" s="75" t="s">
        <v>380</v>
      </c>
      <c r="B18" s="76" t="s">
        <v>379</v>
      </c>
      <c r="C18" s="77">
        <v>43181</v>
      </c>
      <c r="D18" s="49">
        <v>2042</v>
      </c>
      <c r="E18" s="50">
        <v>43173</v>
      </c>
      <c r="F18" s="74" t="s">
        <v>285</v>
      </c>
      <c r="G18" s="26" t="s">
        <v>82</v>
      </c>
      <c r="H18" s="47" t="s">
        <v>84</v>
      </c>
      <c r="I18" s="27" t="s">
        <v>77</v>
      </c>
      <c r="J18" s="62">
        <v>20</v>
      </c>
      <c r="K18" s="53">
        <v>175</v>
      </c>
      <c r="L18" s="29">
        <f t="shared" si="0"/>
        <v>560</v>
      </c>
      <c r="M18" s="28">
        <f t="shared" si="1"/>
        <v>4060</v>
      </c>
    </row>
    <row r="19" spans="1:13" x14ac:dyDescent="0.2">
      <c r="A19" s="75" t="s">
        <v>375</v>
      </c>
      <c r="B19" s="76" t="s">
        <v>373</v>
      </c>
      <c r="C19" s="77">
        <v>43181</v>
      </c>
      <c r="D19" s="36">
        <v>2043</v>
      </c>
      <c r="E19" s="24">
        <v>43173</v>
      </c>
      <c r="F19" s="74" t="s">
        <v>196</v>
      </c>
      <c r="G19" s="26" t="s">
        <v>82</v>
      </c>
      <c r="H19" s="47" t="s">
        <v>158</v>
      </c>
      <c r="I19" s="27" t="s">
        <v>77</v>
      </c>
      <c r="J19" s="62">
        <v>1000</v>
      </c>
      <c r="K19" s="53">
        <v>9.5</v>
      </c>
      <c r="L19" s="29">
        <f t="shared" si="0"/>
        <v>1520</v>
      </c>
      <c r="M19" s="28">
        <f t="shared" si="1"/>
        <v>11020</v>
      </c>
    </row>
    <row r="20" spans="1:13" x14ac:dyDescent="0.2">
      <c r="A20" s="75" t="s">
        <v>376</v>
      </c>
      <c r="B20" s="76" t="s">
        <v>374</v>
      </c>
      <c r="C20" s="77">
        <v>43181</v>
      </c>
      <c r="D20" s="36">
        <v>2045</v>
      </c>
      <c r="E20" s="24">
        <v>43173</v>
      </c>
      <c r="F20" s="74" t="s">
        <v>196</v>
      </c>
      <c r="G20" s="26" t="s">
        <v>82</v>
      </c>
      <c r="H20" s="47" t="s">
        <v>92</v>
      </c>
      <c r="I20" s="27" t="s">
        <v>91</v>
      </c>
      <c r="J20" s="62">
        <v>20</v>
      </c>
      <c r="K20" s="53">
        <v>129.31</v>
      </c>
      <c r="L20" s="29">
        <f t="shared" si="0"/>
        <v>413.79199999999997</v>
      </c>
      <c r="M20" s="28">
        <f t="shared" si="1"/>
        <v>2999.9919999999997</v>
      </c>
    </row>
    <row r="21" spans="1:13" x14ac:dyDescent="0.2">
      <c r="A21" s="75" t="s">
        <v>371</v>
      </c>
      <c r="B21" s="76" t="s">
        <v>370</v>
      </c>
      <c r="C21" s="77">
        <v>43182</v>
      </c>
      <c r="D21" s="36"/>
      <c r="E21" s="24"/>
      <c r="F21" s="74" t="s">
        <v>179</v>
      </c>
      <c r="G21" s="26" t="s">
        <v>30</v>
      </c>
      <c r="H21" s="47" t="s">
        <v>168</v>
      </c>
      <c r="I21" s="27"/>
      <c r="J21" s="62"/>
      <c r="K21" s="53"/>
      <c r="L21" s="29">
        <f t="shared" si="0"/>
        <v>0</v>
      </c>
      <c r="M21" s="28">
        <v>8000</v>
      </c>
    </row>
    <row r="22" spans="1:13" x14ac:dyDescent="0.2">
      <c r="A22" s="75" t="s">
        <v>372</v>
      </c>
      <c r="B22" s="76" t="s">
        <v>369</v>
      </c>
      <c r="C22" s="77">
        <v>43187</v>
      </c>
      <c r="D22" s="36"/>
      <c r="E22" s="24"/>
      <c r="F22" s="74" t="s">
        <v>179</v>
      </c>
      <c r="G22" s="26" t="s">
        <v>30</v>
      </c>
      <c r="H22" s="47" t="s">
        <v>171</v>
      </c>
      <c r="I22" s="27"/>
      <c r="J22" s="62"/>
      <c r="K22" s="53"/>
      <c r="L22" s="29">
        <f t="shared" si="0"/>
        <v>0</v>
      </c>
      <c r="M22" s="28">
        <v>11350</v>
      </c>
    </row>
    <row r="23" spans="1:13" x14ac:dyDescent="0.2">
      <c r="A23" s="75" t="s">
        <v>824</v>
      </c>
      <c r="B23" s="76" t="s">
        <v>823</v>
      </c>
      <c r="C23" s="77">
        <v>43200</v>
      </c>
      <c r="D23" s="36">
        <v>232</v>
      </c>
      <c r="E23" s="24">
        <v>43186</v>
      </c>
      <c r="F23" s="74" t="s">
        <v>196</v>
      </c>
      <c r="G23" s="26" t="s">
        <v>95</v>
      </c>
      <c r="H23" s="47" t="s">
        <v>90</v>
      </c>
      <c r="I23" s="27" t="s">
        <v>96</v>
      </c>
      <c r="J23" s="62">
        <v>1</v>
      </c>
      <c r="K23" s="53">
        <v>3103.45</v>
      </c>
      <c r="L23" s="29">
        <f t="shared" si="0"/>
        <v>496.55199999999996</v>
      </c>
      <c r="M23" s="28">
        <f>J23*K23+L23</f>
        <v>3600.002</v>
      </c>
    </row>
    <row r="24" spans="1:13" x14ac:dyDescent="0.2">
      <c r="A24" s="75" t="s">
        <v>826</v>
      </c>
      <c r="B24" s="76" t="s">
        <v>825</v>
      </c>
      <c r="C24" s="77">
        <v>43196</v>
      </c>
      <c r="D24" s="36"/>
      <c r="E24" s="24"/>
      <c r="F24" s="74" t="s">
        <v>179</v>
      </c>
      <c r="G24" s="26" t="s">
        <v>30</v>
      </c>
      <c r="H24" s="47" t="s">
        <v>488</v>
      </c>
      <c r="I24" s="27"/>
      <c r="J24" s="62"/>
      <c r="K24" s="53"/>
      <c r="L24" s="29">
        <f t="shared" si="0"/>
        <v>0</v>
      </c>
      <c r="M24" s="28">
        <v>11100</v>
      </c>
    </row>
    <row r="25" spans="1:13" x14ac:dyDescent="0.2">
      <c r="A25" s="75" t="s">
        <v>828</v>
      </c>
      <c r="B25" s="76" t="s">
        <v>827</v>
      </c>
      <c r="C25" s="77">
        <v>43217</v>
      </c>
      <c r="D25" s="36">
        <v>889</v>
      </c>
      <c r="E25" s="24">
        <v>43203</v>
      </c>
      <c r="F25" s="74" t="s">
        <v>258</v>
      </c>
      <c r="G25" s="26" t="s">
        <v>496</v>
      </c>
      <c r="H25" s="48" t="s">
        <v>485</v>
      </c>
      <c r="I25" s="27" t="s">
        <v>497</v>
      </c>
      <c r="J25" s="62">
        <v>7</v>
      </c>
      <c r="K25" s="53">
        <v>220</v>
      </c>
      <c r="L25" s="29">
        <f t="shared" si="0"/>
        <v>246.4</v>
      </c>
      <c r="M25" s="28">
        <f t="shared" si="1"/>
        <v>1786.4</v>
      </c>
    </row>
    <row r="26" spans="1:13" x14ac:dyDescent="0.2">
      <c r="A26" s="75" t="s">
        <v>828</v>
      </c>
      <c r="B26" s="76" t="s">
        <v>827</v>
      </c>
      <c r="C26" s="77">
        <v>43217</v>
      </c>
      <c r="D26" s="36">
        <v>889</v>
      </c>
      <c r="E26" s="24">
        <v>43203</v>
      </c>
      <c r="F26" s="74" t="s">
        <v>258</v>
      </c>
      <c r="G26" s="26" t="s">
        <v>496</v>
      </c>
      <c r="H26" s="48" t="s">
        <v>97</v>
      </c>
      <c r="I26" s="27" t="s">
        <v>497</v>
      </c>
      <c r="J26" s="62">
        <v>7</v>
      </c>
      <c r="K26" s="53">
        <v>220</v>
      </c>
      <c r="L26" s="29">
        <f t="shared" si="0"/>
        <v>246.4</v>
      </c>
      <c r="M26" s="28">
        <f t="shared" si="1"/>
        <v>1786.4</v>
      </c>
    </row>
    <row r="27" spans="1:13" x14ac:dyDescent="0.2">
      <c r="A27" s="75" t="s">
        <v>828</v>
      </c>
      <c r="B27" s="76" t="s">
        <v>827</v>
      </c>
      <c r="C27" s="77">
        <v>43217</v>
      </c>
      <c r="D27" s="36">
        <v>889</v>
      </c>
      <c r="E27" s="24">
        <v>43203</v>
      </c>
      <c r="F27" s="74" t="s">
        <v>258</v>
      </c>
      <c r="G27" s="26" t="s">
        <v>496</v>
      </c>
      <c r="H27" s="48" t="s">
        <v>498</v>
      </c>
      <c r="I27" s="27" t="s">
        <v>58</v>
      </c>
      <c r="J27" s="62">
        <v>2</v>
      </c>
      <c r="K27" s="53">
        <v>495</v>
      </c>
      <c r="L27" s="29">
        <f t="shared" si="0"/>
        <v>158.4</v>
      </c>
      <c r="M27" s="28">
        <f t="shared" si="1"/>
        <v>1148.4000000000001</v>
      </c>
    </row>
    <row r="28" spans="1:13" x14ac:dyDescent="0.2">
      <c r="A28" s="75" t="s">
        <v>831</v>
      </c>
      <c r="B28" s="76" t="s">
        <v>830</v>
      </c>
      <c r="C28" s="77">
        <v>43217</v>
      </c>
      <c r="D28" s="36">
        <v>2113</v>
      </c>
      <c r="E28" s="24">
        <v>43201</v>
      </c>
      <c r="F28" s="74" t="s">
        <v>196</v>
      </c>
      <c r="G28" s="26" t="s">
        <v>82</v>
      </c>
      <c r="H28" s="48" t="s">
        <v>90</v>
      </c>
      <c r="I28" s="27" t="s">
        <v>96</v>
      </c>
      <c r="J28" s="62">
        <v>1</v>
      </c>
      <c r="K28" s="53">
        <v>3189.65</v>
      </c>
      <c r="L28" s="29">
        <f t="shared" si="0"/>
        <v>510.34400000000005</v>
      </c>
      <c r="M28" s="28">
        <f t="shared" si="1"/>
        <v>3699.9940000000001</v>
      </c>
    </row>
    <row r="29" spans="1:13" x14ac:dyDescent="0.2">
      <c r="A29" s="75" t="s">
        <v>832</v>
      </c>
      <c r="B29" s="76" t="s">
        <v>833</v>
      </c>
      <c r="C29" s="77">
        <v>43217</v>
      </c>
      <c r="D29" s="36">
        <v>2114</v>
      </c>
      <c r="E29" s="24">
        <v>43201</v>
      </c>
      <c r="F29" s="74" t="s">
        <v>196</v>
      </c>
      <c r="G29" s="26" t="s">
        <v>82</v>
      </c>
      <c r="H29" s="48" t="s">
        <v>92</v>
      </c>
      <c r="I29" s="27" t="s">
        <v>96</v>
      </c>
      <c r="J29" s="62">
        <v>1</v>
      </c>
      <c r="K29" s="53">
        <v>2586.1999999999998</v>
      </c>
      <c r="L29" s="29">
        <f t="shared" si="0"/>
        <v>413.79199999999997</v>
      </c>
      <c r="M29" s="28">
        <f t="shared" si="1"/>
        <v>2999.9919999999997</v>
      </c>
    </row>
    <row r="30" spans="1:13" x14ac:dyDescent="0.2">
      <c r="A30" s="75" t="s">
        <v>835</v>
      </c>
      <c r="B30" s="76" t="s">
        <v>834</v>
      </c>
      <c r="C30" s="77">
        <v>43217</v>
      </c>
      <c r="D30" s="36">
        <v>720</v>
      </c>
      <c r="E30" s="24">
        <v>43200</v>
      </c>
      <c r="F30" s="74" t="s">
        <v>258</v>
      </c>
      <c r="G30" s="26" t="s">
        <v>484</v>
      </c>
      <c r="H30" s="48" t="s">
        <v>498</v>
      </c>
      <c r="I30" s="27" t="s">
        <v>458</v>
      </c>
      <c r="J30" s="62">
        <v>2</v>
      </c>
      <c r="K30" s="53">
        <v>495</v>
      </c>
      <c r="L30" s="29">
        <f t="shared" si="0"/>
        <v>158.4</v>
      </c>
      <c r="M30" s="28">
        <f t="shared" si="1"/>
        <v>1148.4000000000001</v>
      </c>
    </row>
    <row r="31" spans="1:13" x14ac:dyDescent="0.2">
      <c r="A31" s="75" t="s">
        <v>835</v>
      </c>
      <c r="B31" s="76" t="s">
        <v>834</v>
      </c>
      <c r="C31" s="77">
        <v>43217</v>
      </c>
      <c r="D31" s="36">
        <v>720</v>
      </c>
      <c r="E31" s="24">
        <v>43200</v>
      </c>
      <c r="F31" s="74" t="s">
        <v>258</v>
      </c>
      <c r="G31" s="26" t="s">
        <v>484</v>
      </c>
      <c r="H31" s="48" t="s">
        <v>97</v>
      </c>
      <c r="I31" s="27" t="s">
        <v>458</v>
      </c>
      <c r="J31" s="62">
        <v>1</v>
      </c>
      <c r="K31" s="53">
        <v>1540</v>
      </c>
      <c r="L31" s="29">
        <f t="shared" si="0"/>
        <v>246.4</v>
      </c>
      <c r="M31" s="28">
        <f t="shared" si="1"/>
        <v>1786.4</v>
      </c>
    </row>
    <row r="32" spans="1:13" x14ac:dyDescent="0.2">
      <c r="A32" s="75" t="s">
        <v>835</v>
      </c>
      <c r="B32" s="76" t="s">
        <v>834</v>
      </c>
      <c r="C32" s="77">
        <v>43217</v>
      </c>
      <c r="D32" s="36">
        <v>720</v>
      </c>
      <c r="E32" s="24">
        <v>43200</v>
      </c>
      <c r="F32" s="74" t="s">
        <v>258</v>
      </c>
      <c r="G32" s="26" t="s">
        <v>484</v>
      </c>
      <c r="H32" s="48" t="s">
        <v>485</v>
      </c>
      <c r="I32" s="27" t="s">
        <v>458</v>
      </c>
      <c r="J32" s="62">
        <v>1</v>
      </c>
      <c r="K32" s="53">
        <v>1540</v>
      </c>
      <c r="L32" s="29">
        <f t="shared" si="0"/>
        <v>246.4</v>
      </c>
      <c r="M32" s="28">
        <f t="shared" si="1"/>
        <v>1786.4</v>
      </c>
    </row>
    <row r="33" spans="1:17" ht="15" x14ac:dyDescent="0.25">
      <c r="A33" s="75" t="s">
        <v>1897</v>
      </c>
      <c r="B33" s="76" t="s">
        <v>1896</v>
      </c>
      <c r="C33" s="77">
        <v>43308</v>
      </c>
      <c r="D33" s="36"/>
      <c r="E33" s="24"/>
      <c r="F33" s="74" t="s">
        <v>179</v>
      </c>
      <c r="G33" s="26" t="s">
        <v>30</v>
      </c>
      <c r="H33" s="48" t="s">
        <v>1499</v>
      </c>
      <c r="I33" s="27"/>
      <c r="J33" s="62"/>
      <c r="K33" s="53"/>
      <c r="L33" s="29">
        <f t="shared" si="0"/>
        <v>0</v>
      </c>
      <c r="M33" s="28">
        <v>10500</v>
      </c>
      <c r="N33" s="1"/>
      <c r="O33" s="1"/>
      <c r="P33" s="1"/>
      <c r="Q33" s="1"/>
    </row>
    <row r="34" spans="1:17" ht="15" x14ac:dyDescent="0.25">
      <c r="A34" s="23"/>
      <c r="B34" s="23"/>
      <c r="C34" s="23"/>
      <c r="D34" s="25"/>
      <c r="E34" s="24"/>
      <c r="F34" s="24"/>
      <c r="G34" s="26"/>
      <c r="H34" s="32"/>
      <c r="I34" s="27"/>
      <c r="J34" s="62"/>
      <c r="K34" s="28"/>
      <c r="L34" s="29"/>
      <c r="M34" s="28">
        <f>SUM(M14:M33)-0.01</f>
        <v>84086.793999999994</v>
      </c>
      <c r="N34" s="1"/>
      <c r="O34" s="116"/>
      <c r="P34" s="116"/>
      <c r="Q34" s="116"/>
    </row>
    <row r="35" spans="1:17" ht="16.5" x14ac:dyDescent="0.3">
      <c r="A35" s="38" t="s">
        <v>28</v>
      </c>
      <c r="B35" s="58" t="s">
        <v>148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0"/>
      <c r="P35" s="116"/>
      <c r="Q35" s="157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"/>
      <c r="O39" s="1"/>
      <c r="P39" s="1"/>
      <c r="Q39" s="1"/>
    </row>
    <row r="40" spans="1:17" ht="15" x14ac:dyDescent="0.25">
      <c r="A40" s="183" t="s">
        <v>23</v>
      </c>
      <c r="B40" s="183"/>
      <c r="C40" s="183"/>
      <c r="D40" s="33"/>
      <c r="E40" s="183" t="s">
        <v>24</v>
      </c>
      <c r="F40" s="183"/>
      <c r="G40" s="33"/>
      <c r="H40" s="156" t="s">
        <v>2581</v>
      </c>
      <c r="I40" s="33"/>
      <c r="J40" s="34"/>
      <c r="K40" s="156" t="s">
        <v>2643</v>
      </c>
      <c r="L40" s="34"/>
      <c r="M40" s="33"/>
    </row>
    <row r="41" spans="1:17" ht="13.9" customHeight="1" x14ac:dyDescent="0.25">
      <c r="A41" s="184" t="s">
        <v>2580</v>
      </c>
      <c r="B41" s="184"/>
      <c r="C41" s="184"/>
      <c r="D41" s="33"/>
      <c r="E41" s="185" t="s">
        <v>25</v>
      </c>
      <c r="F41" s="185"/>
      <c r="G41" s="33"/>
      <c r="H41" s="35" t="s">
        <v>26</v>
      </c>
      <c r="I41" s="33"/>
      <c r="J41" s="186" t="s">
        <v>2644</v>
      </c>
      <c r="K41" s="186"/>
      <c r="L41" s="186"/>
      <c r="M41" s="33"/>
    </row>
    <row r="42" spans="1:17" ht="15" x14ac:dyDescent="0.25">
      <c r="A42" s="55"/>
      <c r="B42" s="55"/>
      <c r="C42" s="55"/>
      <c r="D42" s="1"/>
      <c r="E42" s="1"/>
      <c r="F42" s="1"/>
      <c r="G42" s="1"/>
      <c r="H42" s="1"/>
      <c r="I42" s="1"/>
      <c r="J42" s="187"/>
      <c r="K42" s="187"/>
      <c r="L42" s="187"/>
      <c r="M42" s="1"/>
    </row>
    <row r="43" spans="1:17" ht="15" x14ac:dyDescent="0.25">
      <c r="A43" s="179" t="s">
        <v>27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</row>
  </sheetData>
  <mergeCells count="15">
    <mergeCell ref="A43:M43"/>
    <mergeCell ref="A11:B11"/>
    <mergeCell ref="C11:G11"/>
    <mergeCell ref="I11:M11"/>
    <mergeCell ref="A40:C40"/>
    <mergeCell ref="E40:F40"/>
    <mergeCell ref="A41:C41"/>
    <mergeCell ref="E41:F41"/>
    <mergeCell ref="J41:L42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6"/>
  <sheetViews>
    <sheetView zoomScaleNormal="100" workbookViewId="0">
      <selection activeCell="G46" sqref="G46"/>
    </sheetView>
  </sheetViews>
  <sheetFormatPr baseColWidth="10" defaultRowHeight="14.25" x14ac:dyDescent="0.2"/>
  <cols>
    <col min="1" max="1" width="13" bestFit="1" customWidth="1"/>
    <col min="2" max="2" width="12.87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8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8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8" x14ac:dyDescent="0.25">
      <c r="A5" s="96" t="s">
        <v>0</v>
      </c>
      <c r="B5" s="38" t="s">
        <v>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8" x14ac:dyDescent="0.25">
      <c r="A6" s="17"/>
      <c r="B6" s="1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1355</v>
      </c>
      <c r="D11" s="181"/>
      <c r="E11" s="181"/>
      <c r="F11" s="181"/>
      <c r="G11" s="181"/>
      <c r="H11" s="9" t="s">
        <v>9</v>
      </c>
      <c r="I11" s="182" t="s">
        <v>2133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1633</v>
      </c>
      <c r="B14" s="76" t="s">
        <v>1630</v>
      </c>
      <c r="C14" s="77">
        <v>43266</v>
      </c>
      <c r="D14" s="49"/>
      <c r="E14" s="50"/>
      <c r="F14" s="74" t="s">
        <v>179</v>
      </c>
      <c r="G14" s="26" t="s">
        <v>30</v>
      </c>
      <c r="H14" s="51" t="s">
        <v>1353</v>
      </c>
      <c r="I14" s="40"/>
      <c r="J14" s="61"/>
      <c r="K14" s="52"/>
      <c r="L14" s="29">
        <f t="shared" ref="L14:L34" si="0">J14*K14*0.16</f>
        <v>0</v>
      </c>
      <c r="M14" s="28">
        <v>19450</v>
      </c>
    </row>
    <row r="15" spans="1:13" ht="25.5" x14ac:dyDescent="0.2">
      <c r="A15" s="75" t="s">
        <v>1634</v>
      </c>
      <c r="B15" s="76" t="s">
        <v>1631</v>
      </c>
      <c r="C15" s="77">
        <v>43273</v>
      </c>
      <c r="D15" s="49"/>
      <c r="E15" s="50"/>
      <c r="F15" s="74" t="s">
        <v>179</v>
      </c>
      <c r="G15" s="26" t="s">
        <v>30</v>
      </c>
      <c r="H15" s="51" t="s">
        <v>1372</v>
      </c>
      <c r="I15" s="40"/>
      <c r="J15" s="61"/>
      <c r="K15" s="52"/>
      <c r="L15" s="29">
        <f t="shared" si="0"/>
        <v>0</v>
      </c>
      <c r="M15" s="28">
        <v>19450</v>
      </c>
    </row>
    <row r="16" spans="1:13" ht="25.5" x14ac:dyDescent="0.2">
      <c r="A16" s="75" t="s">
        <v>1635</v>
      </c>
      <c r="B16" s="76" t="s">
        <v>1632</v>
      </c>
      <c r="C16" s="77">
        <v>43280</v>
      </c>
      <c r="D16" s="49"/>
      <c r="E16" s="50"/>
      <c r="F16" s="74" t="s">
        <v>179</v>
      </c>
      <c r="G16" s="26" t="s">
        <v>30</v>
      </c>
      <c r="H16" s="51" t="s">
        <v>1381</v>
      </c>
      <c r="I16" s="40"/>
      <c r="J16" s="61"/>
      <c r="K16" s="52"/>
      <c r="L16" s="29">
        <f t="shared" si="0"/>
        <v>0</v>
      </c>
      <c r="M16" s="28">
        <v>16200</v>
      </c>
    </row>
    <row r="17" spans="1:17" ht="25.5" x14ac:dyDescent="0.2">
      <c r="A17" s="75" t="s">
        <v>1899</v>
      </c>
      <c r="B17" s="76" t="s">
        <v>1898</v>
      </c>
      <c r="C17" s="77">
        <v>43287</v>
      </c>
      <c r="D17" s="49"/>
      <c r="E17" s="50"/>
      <c r="F17" s="74" t="s">
        <v>179</v>
      </c>
      <c r="G17" s="26" t="s">
        <v>30</v>
      </c>
      <c r="H17" s="51" t="s">
        <v>1385</v>
      </c>
      <c r="I17" s="40"/>
      <c r="J17" s="61"/>
      <c r="K17" s="52"/>
      <c r="L17" s="29">
        <f t="shared" si="0"/>
        <v>0</v>
      </c>
      <c r="M17" s="28">
        <v>14100</v>
      </c>
    </row>
    <row r="18" spans="1:17" x14ac:dyDescent="0.2">
      <c r="A18" s="75" t="s">
        <v>1905</v>
      </c>
      <c r="B18" s="76" t="s">
        <v>1904</v>
      </c>
      <c r="C18" s="77">
        <v>43292</v>
      </c>
      <c r="D18" s="36">
        <v>801</v>
      </c>
      <c r="E18" s="24">
        <v>43285</v>
      </c>
      <c r="F18" s="74" t="s">
        <v>258</v>
      </c>
      <c r="G18" s="26" t="s">
        <v>484</v>
      </c>
      <c r="H18" s="47" t="s">
        <v>97</v>
      </c>
      <c r="I18" s="27" t="s">
        <v>458</v>
      </c>
      <c r="J18" s="62">
        <v>5</v>
      </c>
      <c r="K18" s="53">
        <v>1540</v>
      </c>
      <c r="L18" s="29">
        <f t="shared" si="0"/>
        <v>1232</v>
      </c>
      <c r="M18" s="28">
        <f t="shared" ref="M18:M34" si="1">J18*K18+L18</f>
        <v>8932</v>
      </c>
    </row>
    <row r="19" spans="1:17" x14ac:dyDescent="0.2">
      <c r="A19" s="75" t="s">
        <v>1905</v>
      </c>
      <c r="B19" s="76" t="s">
        <v>1904</v>
      </c>
      <c r="C19" s="77">
        <v>43292</v>
      </c>
      <c r="D19" s="36">
        <v>801</v>
      </c>
      <c r="E19" s="24">
        <v>43285</v>
      </c>
      <c r="F19" s="74" t="s">
        <v>258</v>
      </c>
      <c r="G19" s="26" t="s">
        <v>484</v>
      </c>
      <c r="H19" s="47" t="s">
        <v>485</v>
      </c>
      <c r="I19" s="27" t="s">
        <v>458</v>
      </c>
      <c r="J19" s="62">
        <v>5</v>
      </c>
      <c r="K19" s="53">
        <v>1540</v>
      </c>
      <c r="L19" s="29">
        <f t="shared" si="0"/>
        <v>1232</v>
      </c>
      <c r="M19" s="28">
        <f t="shared" si="1"/>
        <v>8932</v>
      </c>
    </row>
    <row r="20" spans="1:17" x14ac:dyDescent="0.2">
      <c r="A20" s="75" t="s">
        <v>1905</v>
      </c>
      <c r="B20" s="76" t="s">
        <v>1904</v>
      </c>
      <c r="C20" s="77">
        <v>43292</v>
      </c>
      <c r="D20" s="36">
        <v>801</v>
      </c>
      <c r="E20" s="24">
        <v>43285</v>
      </c>
      <c r="F20" s="74" t="s">
        <v>258</v>
      </c>
      <c r="G20" s="26" t="s">
        <v>484</v>
      </c>
      <c r="H20" s="47" t="s">
        <v>460</v>
      </c>
      <c r="I20" s="27" t="s">
        <v>458</v>
      </c>
      <c r="J20" s="62">
        <v>10</v>
      </c>
      <c r="K20" s="53">
        <v>495</v>
      </c>
      <c r="L20" s="29">
        <f t="shared" si="0"/>
        <v>792</v>
      </c>
      <c r="M20" s="28">
        <f t="shared" si="1"/>
        <v>5742</v>
      </c>
    </row>
    <row r="21" spans="1:17" ht="25.5" x14ac:dyDescent="0.2">
      <c r="A21" s="75" t="s">
        <v>1900</v>
      </c>
      <c r="B21" s="76" t="s">
        <v>1902</v>
      </c>
      <c r="C21" s="77">
        <v>43294</v>
      </c>
      <c r="D21" s="36"/>
      <c r="E21" s="24"/>
      <c r="F21" s="74" t="s">
        <v>179</v>
      </c>
      <c r="G21" s="26" t="s">
        <v>30</v>
      </c>
      <c r="H21" s="47" t="s">
        <v>1489</v>
      </c>
      <c r="I21" s="27"/>
      <c r="J21" s="62"/>
      <c r="K21" s="53"/>
      <c r="L21" s="29">
        <f t="shared" si="0"/>
        <v>0</v>
      </c>
      <c r="M21" s="28">
        <v>16800</v>
      </c>
    </row>
    <row r="22" spans="1:17" s="117" customFormat="1" x14ac:dyDescent="0.2">
      <c r="A22" s="163" t="s">
        <v>2128</v>
      </c>
      <c r="B22" s="164" t="s">
        <v>2127</v>
      </c>
      <c r="C22" s="165">
        <v>43326</v>
      </c>
      <c r="D22" s="120">
        <v>806</v>
      </c>
      <c r="E22" s="106">
        <v>43291</v>
      </c>
      <c r="F22" s="161" t="s">
        <v>258</v>
      </c>
      <c r="G22" s="109" t="s">
        <v>484</v>
      </c>
      <c r="H22" s="121" t="s">
        <v>97</v>
      </c>
      <c r="I22" s="111" t="s">
        <v>458</v>
      </c>
      <c r="J22" s="112">
        <v>1</v>
      </c>
      <c r="K22" s="113">
        <v>1539.65</v>
      </c>
      <c r="L22" s="114">
        <f t="shared" si="0"/>
        <v>246.34400000000002</v>
      </c>
      <c r="M22" s="115">
        <f t="shared" si="1"/>
        <v>1785.9940000000001</v>
      </c>
    </row>
    <row r="23" spans="1:17" s="117" customFormat="1" x14ac:dyDescent="0.2">
      <c r="A23" s="163" t="s">
        <v>2128</v>
      </c>
      <c r="B23" s="164" t="s">
        <v>2127</v>
      </c>
      <c r="C23" s="165">
        <v>43326</v>
      </c>
      <c r="D23" s="120">
        <v>806</v>
      </c>
      <c r="E23" s="106">
        <v>43291</v>
      </c>
      <c r="F23" s="161" t="s">
        <v>258</v>
      </c>
      <c r="G23" s="109" t="s">
        <v>484</v>
      </c>
      <c r="H23" s="121" t="s">
        <v>485</v>
      </c>
      <c r="I23" s="111" t="s">
        <v>458</v>
      </c>
      <c r="J23" s="112">
        <v>1</v>
      </c>
      <c r="K23" s="113">
        <v>1539.65</v>
      </c>
      <c r="L23" s="114">
        <f t="shared" si="0"/>
        <v>246.34400000000002</v>
      </c>
      <c r="M23" s="115">
        <f t="shared" si="1"/>
        <v>1785.9940000000001</v>
      </c>
    </row>
    <row r="24" spans="1:17" s="117" customFormat="1" x14ac:dyDescent="0.2">
      <c r="A24" s="163" t="s">
        <v>2128</v>
      </c>
      <c r="B24" s="164" t="s">
        <v>2127</v>
      </c>
      <c r="C24" s="165">
        <v>43326</v>
      </c>
      <c r="D24" s="120">
        <v>806</v>
      </c>
      <c r="E24" s="106">
        <v>43291</v>
      </c>
      <c r="F24" s="161" t="s">
        <v>258</v>
      </c>
      <c r="G24" s="109" t="s">
        <v>484</v>
      </c>
      <c r="H24" s="110" t="s">
        <v>460</v>
      </c>
      <c r="I24" s="111" t="s">
        <v>458</v>
      </c>
      <c r="J24" s="112">
        <v>2</v>
      </c>
      <c r="K24" s="113">
        <v>494.82</v>
      </c>
      <c r="L24" s="114">
        <f t="shared" si="0"/>
        <v>158.3424</v>
      </c>
      <c r="M24" s="115">
        <f t="shared" si="1"/>
        <v>1147.9823999999999</v>
      </c>
    </row>
    <row r="25" spans="1:17" ht="25.5" x14ac:dyDescent="0.2">
      <c r="A25" s="75" t="s">
        <v>1901</v>
      </c>
      <c r="B25" s="76" t="s">
        <v>1903</v>
      </c>
      <c r="C25" s="77">
        <v>43301</v>
      </c>
      <c r="D25" s="36"/>
      <c r="E25" s="24"/>
      <c r="F25" s="74" t="s">
        <v>179</v>
      </c>
      <c r="G25" s="26" t="s">
        <v>30</v>
      </c>
      <c r="H25" s="48" t="s">
        <v>1498</v>
      </c>
      <c r="I25" s="27"/>
      <c r="J25" s="62"/>
      <c r="K25" s="53"/>
      <c r="L25" s="29">
        <f t="shared" si="0"/>
        <v>0</v>
      </c>
      <c r="M25" s="28">
        <v>14400</v>
      </c>
    </row>
    <row r="26" spans="1:17" s="117" customFormat="1" ht="25.5" x14ac:dyDescent="0.2">
      <c r="A26" s="163" t="s">
        <v>2130</v>
      </c>
      <c r="B26" s="164" t="s">
        <v>2129</v>
      </c>
      <c r="C26" s="165">
        <v>43326</v>
      </c>
      <c r="D26" s="120">
        <v>2404</v>
      </c>
      <c r="E26" s="106">
        <v>43292</v>
      </c>
      <c r="F26" s="161" t="s">
        <v>285</v>
      </c>
      <c r="G26" s="109" t="s">
        <v>82</v>
      </c>
      <c r="H26" s="110" t="s">
        <v>1801</v>
      </c>
      <c r="I26" s="111" t="s">
        <v>96</v>
      </c>
      <c r="J26" s="112">
        <v>1</v>
      </c>
      <c r="K26" s="113">
        <v>10900</v>
      </c>
      <c r="L26" s="114">
        <f t="shared" si="0"/>
        <v>1744</v>
      </c>
      <c r="M26" s="115">
        <f t="shared" si="1"/>
        <v>12644</v>
      </c>
    </row>
    <row r="27" spans="1:17" s="117" customFormat="1" x14ac:dyDescent="0.2">
      <c r="A27" s="163" t="s">
        <v>2130</v>
      </c>
      <c r="B27" s="164" t="s">
        <v>2129</v>
      </c>
      <c r="C27" s="165">
        <v>43326</v>
      </c>
      <c r="D27" s="120">
        <v>2404</v>
      </c>
      <c r="E27" s="106">
        <v>43292</v>
      </c>
      <c r="F27" s="161" t="s">
        <v>285</v>
      </c>
      <c r="G27" s="109" t="s">
        <v>82</v>
      </c>
      <c r="H27" s="110" t="s">
        <v>589</v>
      </c>
      <c r="I27" s="111" t="s">
        <v>88</v>
      </c>
      <c r="J27" s="112">
        <v>30</v>
      </c>
      <c r="K27" s="113">
        <v>30</v>
      </c>
      <c r="L27" s="114">
        <f t="shared" si="0"/>
        <v>144</v>
      </c>
      <c r="M27" s="115">
        <f t="shared" si="1"/>
        <v>1044</v>
      </c>
    </row>
    <row r="28" spans="1:17" s="117" customFormat="1" x14ac:dyDescent="0.2">
      <c r="A28" s="163" t="s">
        <v>2130</v>
      </c>
      <c r="B28" s="164" t="s">
        <v>2129</v>
      </c>
      <c r="C28" s="165">
        <v>43326</v>
      </c>
      <c r="D28" s="120">
        <v>2404</v>
      </c>
      <c r="E28" s="106">
        <v>43292</v>
      </c>
      <c r="F28" s="161" t="s">
        <v>285</v>
      </c>
      <c r="G28" s="109" t="s">
        <v>82</v>
      </c>
      <c r="H28" s="110" t="s">
        <v>1802</v>
      </c>
      <c r="I28" s="111" t="s">
        <v>77</v>
      </c>
      <c r="J28" s="112">
        <v>10</v>
      </c>
      <c r="K28" s="113">
        <v>220</v>
      </c>
      <c r="L28" s="114">
        <f t="shared" si="0"/>
        <v>352</v>
      </c>
      <c r="M28" s="115">
        <f t="shared" si="1"/>
        <v>2552</v>
      </c>
    </row>
    <row r="29" spans="1:17" s="117" customFormat="1" x14ac:dyDescent="0.2">
      <c r="A29" s="163" t="s">
        <v>2132</v>
      </c>
      <c r="B29" s="164" t="s">
        <v>2131</v>
      </c>
      <c r="C29" s="165">
        <v>43326</v>
      </c>
      <c r="D29" s="120">
        <v>2380</v>
      </c>
      <c r="E29" s="106">
        <v>43290</v>
      </c>
      <c r="F29" s="161" t="s">
        <v>196</v>
      </c>
      <c r="G29" s="109" t="s">
        <v>82</v>
      </c>
      <c r="H29" s="110" t="s">
        <v>90</v>
      </c>
      <c r="I29" s="111" t="s">
        <v>96</v>
      </c>
      <c r="J29" s="112">
        <v>5</v>
      </c>
      <c r="K29" s="113">
        <v>3189.65</v>
      </c>
      <c r="L29" s="114">
        <f t="shared" si="0"/>
        <v>2551.7200000000003</v>
      </c>
      <c r="M29" s="115">
        <f t="shared" si="1"/>
        <v>18499.97</v>
      </c>
    </row>
    <row r="30" spans="1:17" s="117" customFormat="1" x14ac:dyDescent="0.2">
      <c r="A30" s="163" t="s">
        <v>2136</v>
      </c>
      <c r="B30" s="164" t="s">
        <v>2134</v>
      </c>
      <c r="C30" s="165">
        <v>43326</v>
      </c>
      <c r="D30" s="120">
        <v>2381</v>
      </c>
      <c r="E30" s="106">
        <v>43290</v>
      </c>
      <c r="F30" s="161" t="s">
        <v>285</v>
      </c>
      <c r="G30" s="109" t="s">
        <v>82</v>
      </c>
      <c r="H30" s="110" t="s">
        <v>1360</v>
      </c>
      <c r="I30" s="111" t="s">
        <v>96</v>
      </c>
      <c r="J30" s="112">
        <v>1</v>
      </c>
      <c r="K30" s="113">
        <v>21500</v>
      </c>
      <c r="L30" s="114">
        <f t="shared" si="0"/>
        <v>3440</v>
      </c>
      <c r="M30" s="115">
        <f t="shared" si="1"/>
        <v>24940</v>
      </c>
    </row>
    <row r="31" spans="1:17" s="117" customFormat="1" x14ac:dyDescent="0.2">
      <c r="A31" s="163" t="s">
        <v>2137</v>
      </c>
      <c r="B31" s="164" t="s">
        <v>2135</v>
      </c>
      <c r="C31" s="165">
        <v>43326</v>
      </c>
      <c r="D31" s="120">
        <v>2382</v>
      </c>
      <c r="E31" s="106">
        <v>43290</v>
      </c>
      <c r="F31" s="161" t="s">
        <v>285</v>
      </c>
      <c r="G31" s="109" t="s">
        <v>82</v>
      </c>
      <c r="H31" s="110" t="s">
        <v>1835</v>
      </c>
      <c r="I31" s="111" t="s">
        <v>473</v>
      </c>
      <c r="J31" s="112">
        <v>3</v>
      </c>
      <c r="K31" s="113">
        <v>2990</v>
      </c>
      <c r="L31" s="114">
        <f t="shared" si="0"/>
        <v>1435.2</v>
      </c>
      <c r="M31" s="115">
        <f t="shared" si="1"/>
        <v>10405.200000000001</v>
      </c>
    </row>
    <row r="32" spans="1:17" s="117" customFormat="1" ht="38.25" x14ac:dyDescent="0.25">
      <c r="A32" s="163" t="s">
        <v>2139</v>
      </c>
      <c r="B32" s="164" t="s">
        <v>2138</v>
      </c>
      <c r="C32" s="165">
        <v>43326</v>
      </c>
      <c r="D32" s="120" t="s">
        <v>2055</v>
      </c>
      <c r="E32" s="106">
        <v>43304</v>
      </c>
      <c r="F32" s="161" t="s">
        <v>285</v>
      </c>
      <c r="G32" s="109" t="s">
        <v>2049</v>
      </c>
      <c r="H32" s="110" t="s">
        <v>1452</v>
      </c>
      <c r="I32" s="111" t="s">
        <v>1453</v>
      </c>
      <c r="J32" s="112">
        <v>1</v>
      </c>
      <c r="K32" s="113">
        <v>57107.75</v>
      </c>
      <c r="L32" s="114">
        <f t="shared" si="0"/>
        <v>9137.24</v>
      </c>
      <c r="M32" s="115">
        <f t="shared" si="1"/>
        <v>66244.990000000005</v>
      </c>
      <c r="N32" s="116"/>
      <c r="O32" s="116"/>
      <c r="P32" s="116"/>
      <c r="Q32" s="116"/>
    </row>
    <row r="33" spans="1:17" s="117" customFormat="1" ht="15" x14ac:dyDescent="0.25">
      <c r="A33" s="163" t="s">
        <v>2732</v>
      </c>
      <c r="B33" s="163" t="s">
        <v>2731</v>
      </c>
      <c r="C33" s="165">
        <v>43353</v>
      </c>
      <c r="D33" s="120">
        <v>818</v>
      </c>
      <c r="E33" s="106">
        <v>43301</v>
      </c>
      <c r="F33" s="161" t="s">
        <v>258</v>
      </c>
      <c r="G33" s="109" t="s">
        <v>484</v>
      </c>
      <c r="H33" s="110" t="s">
        <v>2056</v>
      </c>
      <c r="I33" s="111" t="s">
        <v>458</v>
      </c>
      <c r="J33" s="112">
        <v>2</v>
      </c>
      <c r="K33" s="113">
        <v>1650</v>
      </c>
      <c r="L33" s="114">
        <f t="shared" si="0"/>
        <v>528</v>
      </c>
      <c r="M33" s="115">
        <f t="shared" si="1"/>
        <v>3828</v>
      </c>
      <c r="N33" s="116"/>
      <c r="O33" s="116"/>
      <c r="P33" s="116"/>
      <c r="Q33" s="116"/>
    </row>
    <row r="34" spans="1:17" s="117" customFormat="1" ht="15" x14ac:dyDescent="0.25">
      <c r="A34" s="163" t="s">
        <v>2732</v>
      </c>
      <c r="B34" s="163" t="s">
        <v>2731</v>
      </c>
      <c r="C34" s="165">
        <v>43353</v>
      </c>
      <c r="D34" s="120">
        <v>818</v>
      </c>
      <c r="E34" s="106">
        <v>43301</v>
      </c>
      <c r="F34" s="161" t="s">
        <v>258</v>
      </c>
      <c r="G34" s="109" t="s">
        <v>484</v>
      </c>
      <c r="H34" s="110" t="s">
        <v>460</v>
      </c>
      <c r="I34" s="111" t="s">
        <v>458</v>
      </c>
      <c r="J34" s="112">
        <v>2</v>
      </c>
      <c r="K34" s="113">
        <v>495</v>
      </c>
      <c r="L34" s="114">
        <f t="shared" si="0"/>
        <v>158.4</v>
      </c>
      <c r="M34" s="115">
        <f t="shared" si="1"/>
        <v>1148.4000000000001</v>
      </c>
      <c r="N34" s="116"/>
      <c r="O34" s="116"/>
      <c r="P34" s="116"/>
      <c r="Q34" s="116"/>
    </row>
    <row r="35" spans="1:17" s="117" customFormat="1" ht="15" x14ac:dyDescent="0.25">
      <c r="A35" s="163" t="s">
        <v>2734</v>
      </c>
      <c r="B35" s="163" t="s">
        <v>2733</v>
      </c>
      <c r="C35" s="165">
        <v>43353</v>
      </c>
      <c r="D35" s="120">
        <v>319</v>
      </c>
      <c r="E35" s="106">
        <v>43287</v>
      </c>
      <c r="F35" s="161" t="s">
        <v>196</v>
      </c>
      <c r="G35" s="109" t="s">
        <v>2061</v>
      </c>
      <c r="H35" s="110" t="s">
        <v>90</v>
      </c>
      <c r="I35" s="111" t="s">
        <v>96</v>
      </c>
      <c r="J35" s="112">
        <v>3</v>
      </c>
      <c r="K35" s="113">
        <v>3189.66</v>
      </c>
      <c r="L35" s="114">
        <f t="shared" ref="L35:L41" si="2">J35*K35*0.16</f>
        <v>1531.0367999999999</v>
      </c>
      <c r="M35" s="115">
        <f t="shared" ref="M35:M41" si="3">J35*K35+L35</f>
        <v>11100.016799999999</v>
      </c>
      <c r="N35" s="116"/>
      <c r="O35" s="116"/>
      <c r="P35" s="116"/>
      <c r="Q35" s="116"/>
    </row>
    <row r="36" spans="1:17" s="117" customFormat="1" ht="15" x14ac:dyDescent="0.25">
      <c r="A36" s="163" t="s">
        <v>2736</v>
      </c>
      <c r="B36" s="163" t="s">
        <v>2735</v>
      </c>
      <c r="C36" s="165">
        <v>43353</v>
      </c>
      <c r="D36" s="120">
        <v>822</v>
      </c>
      <c r="E36" s="106">
        <v>43308</v>
      </c>
      <c r="F36" s="161" t="s">
        <v>258</v>
      </c>
      <c r="G36" s="109" t="s">
        <v>484</v>
      </c>
      <c r="H36" s="110" t="s">
        <v>97</v>
      </c>
      <c r="I36" s="111" t="s">
        <v>458</v>
      </c>
      <c r="J36" s="112">
        <v>1</v>
      </c>
      <c r="K36" s="113">
        <v>1540</v>
      </c>
      <c r="L36" s="114">
        <f t="shared" si="2"/>
        <v>246.4</v>
      </c>
      <c r="M36" s="115">
        <f t="shared" si="3"/>
        <v>1786.4</v>
      </c>
      <c r="N36" s="116"/>
      <c r="O36" s="116"/>
      <c r="P36" s="116"/>
      <c r="Q36" s="116"/>
    </row>
    <row r="37" spans="1:17" s="117" customFormat="1" ht="15" x14ac:dyDescent="0.25">
      <c r="A37" s="163" t="s">
        <v>2736</v>
      </c>
      <c r="B37" s="163" t="s">
        <v>2735</v>
      </c>
      <c r="C37" s="165">
        <v>43353</v>
      </c>
      <c r="D37" s="120">
        <v>822</v>
      </c>
      <c r="E37" s="106">
        <v>43308</v>
      </c>
      <c r="F37" s="161" t="s">
        <v>258</v>
      </c>
      <c r="G37" s="109" t="s">
        <v>484</v>
      </c>
      <c r="H37" s="110" t="s">
        <v>485</v>
      </c>
      <c r="I37" s="111" t="s">
        <v>458</v>
      </c>
      <c r="J37" s="112">
        <v>1</v>
      </c>
      <c r="K37" s="113">
        <v>1540</v>
      </c>
      <c r="L37" s="114">
        <f t="shared" si="2"/>
        <v>246.4</v>
      </c>
      <c r="M37" s="115">
        <f t="shared" si="3"/>
        <v>1786.4</v>
      </c>
      <c r="N37" s="116"/>
      <c r="O37" s="116"/>
      <c r="P37" s="116"/>
      <c r="Q37" s="116"/>
    </row>
    <row r="38" spans="1:17" s="117" customFormat="1" ht="15" x14ac:dyDescent="0.25">
      <c r="A38" s="163" t="s">
        <v>2736</v>
      </c>
      <c r="B38" s="163" t="s">
        <v>2735</v>
      </c>
      <c r="C38" s="165">
        <v>43353</v>
      </c>
      <c r="D38" s="120">
        <v>822</v>
      </c>
      <c r="E38" s="106">
        <v>43308</v>
      </c>
      <c r="F38" s="161" t="s">
        <v>258</v>
      </c>
      <c r="G38" s="109" t="s">
        <v>484</v>
      </c>
      <c r="H38" s="110" t="s">
        <v>460</v>
      </c>
      <c r="I38" s="111" t="s">
        <v>458</v>
      </c>
      <c r="J38" s="112">
        <v>2</v>
      </c>
      <c r="K38" s="113">
        <v>495</v>
      </c>
      <c r="L38" s="114">
        <f t="shared" si="2"/>
        <v>158.4</v>
      </c>
      <c r="M38" s="115">
        <f t="shared" si="3"/>
        <v>1148.4000000000001</v>
      </c>
      <c r="N38" s="116"/>
      <c r="O38" s="116"/>
      <c r="P38" s="116"/>
      <c r="Q38" s="116"/>
    </row>
    <row r="39" spans="1:17" s="117" customFormat="1" ht="15" x14ac:dyDescent="0.25">
      <c r="A39" s="163" t="s">
        <v>2738</v>
      </c>
      <c r="B39" s="163" t="s">
        <v>2737</v>
      </c>
      <c r="C39" s="165">
        <v>43326</v>
      </c>
      <c r="D39" s="120">
        <v>965</v>
      </c>
      <c r="E39" s="106">
        <v>43299</v>
      </c>
      <c r="F39" s="161" t="s">
        <v>258</v>
      </c>
      <c r="G39" s="109" t="s">
        <v>496</v>
      </c>
      <c r="H39" s="110" t="s">
        <v>97</v>
      </c>
      <c r="I39" s="111" t="s">
        <v>458</v>
      </c>
      <c r="J39" s="112">
        <v>2</v>
      </c>
      <c r="K39" s="113">
        <v>1540</v>
      </c>
      <c r="L39" s="114">
        <f t="shared" si="2"/>
        <v>492.8</v>
      </c>
      <c r="M39" s="115">
        <f t="shared" si="3"/>
        <v>3572.8</v>
      </c>
      <c r="N39" s="116"/>
      <c r="O39" s="116"/>
      <c r="P39" s="116"/>
      <c r="Q39" s="116"/>
    </row>
    <row r="40" spans="1:17" s="117" customFormat="1" ht="15" x14ac:dyDescent="0.25">
      <c r="A40" s="163" t="s">
        <v>2738</v>
      </c>
      <c r="B40" s="163" t="s">
        <v>2737</v>
      </c>
      <c r="C40" s="165">
        <v>43326</v>
      </c>
      <c r="D40" s="120">
        <v>965</v>
      </c>
      <c r="E40" s="106">
        <v>43299</v>
      </c>
      <c r="F40" s="161" t="s">
        <v>258</v>
      </c>
      <c r="G40" s="109" t="s">
        <v>496</v>
      </c>
      <c r="H40" s="110" t="s">
        <v>485</v>
      </c>
      <c r="I40" s="111" t="s">
        <v>458</v>
      </c>
      <c r="J40" s="112">
        <v>2</v>
      </c>
      <c r="K40" s="113">
        <v>1540</v>
      </c>
      <c r="L40" s="114">
        <f t="shared" si="2"/>
        <v>492.8</v>
      </c>
      <c r="M40" s="115">
        <f t="shared" si="3"/>
        <v>3572.8</v>
      </c>
      <c r="N40" s="116"/>
      <c r="O40" s="116"/>
      <c r="P40" s="116"/>
      <c r="Q40" s="116"/>
    </row>
    <row r="41" spans="1:17" s="117" customFormat="1" ht="15" x14ac:dyDescent="0.25">
      <c r="A41" s="163" t="s">
        <v>2738</v>
      </c>
      <c r="B41" s="163" t="s">
        <v>2737</v>
      </c>
      <c r="C41" s="165">
        <v>43326</v>
      </c>
      <c r="D41" s="120">
        <v>965</v>
      </c>
      <c r="E41" s="106">
        <v>43299</v>
      </c>
      <c r="F41" s="161" t="s">
        <v>258</v>
      </c>
      <c r="G41" s="109" t="s">
        <v>496</v>
      </c>
      <c r="H41" s="110" t="s">
        <v>460</v>
      </c>
      <c r="I41" s="111" t="s">
        <v>58</v>
      </c>
      <c r="J41" s="112">
        <v>4</v>
      </c>
      <c r="K41" s="113">
        <v>495</v>
      </c>
      <c r="L41" s="114">
        <f t="shared" si="2"/>
        <v>316.8</v>
      </c>
      <c r="M41" s="115">
        <f t="shared" si="3"/>
        <v>2296.8000000000002</v>
      </c>
      <c r="N41" s="116"/>
      <c r="O41" s="116"/>
      <c r="P41" s="116"/>
      <c r="Q41" s="116"/>
    </row>
    <row r="42" spans="1:17" ht="15" x14ac:dyDescent="0.25">
      <c r="A42" s="23"/>
      <c r="B42" s="23"/>
      <c r="C42" s="23"/>
      <c r="D42" s="25"/>
      <c r="E42" s="24"/>
      <c r="F42" s="24"/>
      <c r="G42" s="26"/>
      <c r="H42" s="32"/>
      <c r="I42" s="27"/>
      <c r="J42" s="62"/>
      <c r="K42" s="28"/>
      <c r="L42" s="29"/>
      <c r="M42" s="28">
        <f>SUM(M14:M41)</f>
        <v>295296.14720000006</v>
      </c>
      <c r="N42" s="1"/>
      <c r="O42" s="116"/>
      <c r="P42" s="116"/>
      <c r="Q42" s="116"/>
    </row>
    <row r="43" spans="1:17" ht="16.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8"/>
      <c r="P43" s="116"/>
      <c r="Q43" s="159"/>
    </row>
    <row r="44" spans="1:17" ht="16.5" x14ac:dyDescent="0.3">
      <c r="A44" s="38" t="s">
        <v>28</v>
      </c>
      <c r="B44" s="58" t="s">
        <v>1356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60"/>
      <c r="P44" s="116"/>
      <c r="Q44" s="157"/>
    </row>
    <row r="45" spans="1:17" ht="16.5" x14ac:dyDescent="0.3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7"/>
      <c r="P45" s="116"/>
      <c r="Q45" s="116"/>
    </row>
    <row r="46" spans="1:17" ht="15" x14ac:dyDescent="0.25">
      <c r="A46" s="17"/>
      <c r="B46" s="15"/>
      <c r="C46" s="1"/>
      <c r="D46" s="46"/>
      <c r="E46" s="1"/>
      <c r="F46" s="1"/>
      <c r="G46" s="1"/>
      <c r="H46" s="1"/>
      <c r="I46" s="1"/>
      <c r="J46" s="1"/>
      <c r="K46" s="1"/>
      <c r="L46" s="1"/>
      <c r="M46" s="1"/>
      <c r="N46" s="1"/>
      <c r="O46" s="116"/>
      <c r="P46" s="116"/>
      <c r="Q46" s="116"/>
    </row>
    <row r="47" spans="1:17" ht="15" x14ac:dyDescent="0.25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x14ac:dyDescent="0.25">
      <c r="A48" s="17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x14ac:dyDescent="0.25">
      <c r="A49" s="17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x14ac:dyDescent="0.25">
      <c r="A50" s="17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x14ac:dyDescent="0.25">
      <c r="A51" s="17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1"/>
      <c r="O52" s="1"/>
      <c r="P52" s="1"/>
      <c r="Q52" s="1"/>
    </row>
    <row r="53" spans="1:17" ht="15" x14ac:dyDescent="0.25">
      <c r="A53" s="183" t="s">
        <v>23</v>
      </c>
      <c r="B53" s="183"/>
      <c r="C53" s="183"/>
      <c r="D53" s="33"/>
      <c r="E53" s="183" t="s">
        <v>24</v>
      </c>
      <c r="F53" s="183"/>
      <c r="G53" s="33"/>
      <c r="H53" s="156" t="s">
        <v>2581</v>
      </c>
      <c r="I53" s="33"/>
      <c r="J53" s="34"/>
      <c r="K53" s="156" t="s">
        <v>2643</v>
      </c>
      <c r="L53" s="34"/>
      <c r="M53" s="33"/>
    </row>
    <row r="54" spans="1:17" ht="13.9" customHeight="1" x14ac:dyDescent="0.25">
      <c r="A54" s="184" t="s">
        <v>2580</v>
      </c>
      <c r="B54" s="184"/>
      <c r="C54" s="184"/>
      <c r="D54" s="33"/>
      <c r="E54" s="185" t="s">
        <v>25</v>
      </c>
      <c r="F54" s="185"/>
      <c r="G54" s="33"/>
      <c r="H54" s="35" t="s">
        <v>26</v>
      </c>
      <c r="I54" s="33"/>
      <c r="J54" s="186" t="s">
        <v>2644</v>
      </c>
      <c r="K54" s="186"/>
      <c r="L54" s="186"/>
      <c r="M54" s="33"/>
    </row>
    <row r="55" spans="1:17" ht="15" x14ac:dyDescent="0.25">
      <c r="A55" s="55"/>
      <c r="B55" s="55"/>
      <c r="C55" s="55"/>
      <c r="D55" s="1"/>
      <c r="E55" s="1"/>
      <c r="F55" s="1"/>
      <c r="G55" s="1"/>
      <c r="H55" s="1"/>
      <c r="I55" s="1"/>
      <c r="J55" s="187"/>
      <c r="K55" s="187"/>
      <c r="L55" s="187"/>
      <c r="M55" s="1"/>
    </row>
    <row r="56" spans="1:17" ht="15" x14ac:dyDescent="0.25">
      <c r="A56" s="179" t="s">
        <v>27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</row>
  </sheetData>
  <mergeCells count="15">
    <mergeCell ref="A1:M1"/>
    <mergeCell ref="A9:C10"/>
    <mergeCell ref="G9:H9"/>
    <mergeCell ref="L9:M9"/>
    <mergeCell ref="G10:H10"/>
    <mergeCell ref="A7:C7"/>
    <mergeCell ref="A56:M56"/>
    <mergeCell ref="A11:B11"/>
    <mergeCell ref="C11:G11"/>
    <mergeCell ref="I11:M11"/>
    <mergeCell ref="A53:C53"/>
    <mergeCell ref="E53:F53"/>
    <mergeCell ref="A54:C54"/>
    <mergeCell ref="E54:F54"/>
    <mergeCell ref="J54:L55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verticalDpi="0" r:id="rId2"/>
  <headerFooter>
    <oddFooter>Página &amp;P&amp;R&amp;A</oddFooter>
  </headerFooter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R65"/>
  <sheetViews>
    <sheetView topLeftCell="A3" zoomScaleNormal="100" workbookViewId="0">
      <selection activeCell="F58" sqref="F58"/>
    </sheetView>
  </sheetViews>
  <sheetFormatPr baseColWidth="10" defaultRowHeight="14.25" x14ac:dyDescent="0.2"/>
  <cols>
    <col min="1" max="1" width="13" bestFit="1" customWidth="1"/>
    <col min="2" max="2" width="12.625" customWidth="1"/>
    <col min="7" max="7" width="22.1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8" x14ac:dyDescent="0.25">
      <c r="A5" s="81" t="s">
        <v>0</v>
      </c>
      <c r="B5" s="38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8" x14ac:dyDescent="0.25">
      <c r="A6" s="17"/>
      <c r="B6" s="1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490</v>
      </c>
      <c r="D11" s="181"/>
      <c r="E11" s="181"/>
      <c r="F11" s="181"/>
      <c r="G11" s="181"/>
      <c r="H11" s="9" t="s">
        <v>9</v>
      </c>
      <c r="I11" s="182" t="s">
        <v>2142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840</v>
      </c>
      <c r="B14" s="76" t="s">
        <v>836</v>
      </c>
      <c r="C14" s="77">
        <v>43196</v>
      </c>
      <c r="D14" s="49"/>
      <c r="E14" s="50"/>
      <c r="F14" s="74" t="s">
        <v>179</v>
      </c>
      <c r="G14" s="26" t="s">
        <v>30</v>
      </c>
      <c r="H14" s="51" t="s">
        <v>488</v>
      </c>
      <c r="I14" s="40"/>
      <c r="J14" s="61"/>
      <c r="K14" s="52"/>
      <c r="L14" s="29">
        <f t="shared" ref="L14:L35" si="0">J14*K14*0.16</f>
        <v>0</v>
      </c>
      <c r="M14" s="28">
        <v>7150</v>
      </c>
    </row>
    <row r="15" spans="1:13" ht="25.5" x14ac:dyDescent="0.2">
      <c r="A15" s="75" t="s">
        <v>841</v>
      </c>
      <c r="B15" s="76" t="s">
        <v>837</v>
      </c>
      <c r="C15" s="77">
        <v>43203</v>
      </c>
      <c r="D15" s="49"/>
      <c r="E15" s="50"/>
      <c r="F15" s="74" t="s">
        <v>179</v>
      </c>
      <c r="G15" s="26" t="s">
        <v>30</v>
      </c>
      <c r="H15" s="51" t="s">
        <v>494</v>
      </c>
      <c r="I15" s="40"/>
      <c r="J15" s="61"/>
      <c r="K15" s="52"/>
      <c r="L15" s="29">
        <f t="shared" si="0"/>
        <v>0</v>
      </c>
      <c r="M15" s="28">
        <v>15200</v>
      </c>
    </row>
    <row r="16" spans="1:13" ht="25.5" x14ac:dyDescent="0.2">
      <c r="A16" s="75" t="s">
        <v>842</v>
      </c>
      <c r="B16" s="76" t="s">
        <v>838</v>
      </c>
      <c r="C16" s="77">
        <v>43210</v>
      </c>
      <c r="D16" s="49"/>
      <c r="E16" s="50"/>
      <c r="F16" s="74" t="s">
        <v>179</v>
      </c>
      <c r="G16" s="26" t="s">
        <v>30</v>
      </c>
      <c r="H16" s="51" t="s">
        <v>559</v>
      </c>
      <c r="I16" s="40"/>
      <c r="J16" s="61"/>
      <c r="K16" s="52"/>
      <c r="L16" s="29">
        <f t="shared" si="0"/>
        <v>0</v>
      </c>
      <c r="M16" s="28">
        <v>15200</v>
      </c>
    </row>
    <row r="17" spans="1:13" ht="25.5" x14ac:dyDescent="0.2">
      <c r="A17" s="75" t="s">
        <v>843</v>
      </c>
      <c r="B17" s="76" t="s">
        <v>839</v>
      </c>
      <c r="C17" s="77">
        <v>43217</v>
      </c>
      <c r="D17" s="49"/>
      <c r="E17" s="50"/>
      <c r="F17" s="74" t="s">
        <v>179</v>
      </c>
      <c r="G17" s="26" t="s">
        <v>30</v>
      </c>
      <c r="H17" s="51" t="s">
        <v>562</v>
      </c>
      <c r="I17" s="40"/>
      <c r="J17" s="61"/>
      <c r="K17" s="52"/>
      <c r="L17" s="29">
        <f t="shared" si="0"/>
        <v>0</v>
      </c>
      <c r="M17" s="28">
        <v>15200</v>
      </c>
    </row>
    <row r="18" spans="1:13" ht="25.5" x14ac:dyDescent="0.2">
      <c r="A18" s="75" t="s">
        <v>1099</v>
      </c>
      <c r="B18" s="76" t="s">
        <v>1097</v>
      </c>
      <c r="C18" s="77">
        <v>43224</v>
      </c>
      <c r="D18" s="36"/>
      <c r="E18" s="24"/>
      <c r="F18" s="74" t="s">
        <v>179</v>
      </c>
      <c r="G18" s="26" t="s">
        <v>30</v>
      </c>
      <c r="H18" s="47" t="s">
        <v>594</v>
      </c>
      <c r="I18" s="27"/>
      <c r="J18" s="62"/>
      <c r="K18" s="53"/>
      <c r="L18" s="29">
        <f t="shared" si="0"/>
        <v>0</v>
      </c>
      <c r="M18" s="28">
        <v>12250</v>
      </c>
    </row>
    <row r="19" spans="1:13" ht="25.5" x14ac:dyDescent="0.2">
      <c r="A19" s="75" t="s">
        <v>1100</v>
      </c>
      <c r="B19" s="76" t="s">
        <v>1098</v>
      </c>
      <c r="C19" s="77">
        <v>43231</v>
      </c>
      <c r="D19" s="36"/>
      <c r="E19" s="24"/>
      <c r="F19" s="74" t="s">
        <v>179</v>
      </c>
      <c r="G19" s="26" t="s">
        <v>30</v>
      </c>
      <c r="H19" s="47" t="s">
        <v>599</v>
      </c>
      <c r="I19" s="27"/>
      <c r="J19" s="62"/>
      <c r="K19" s="53"/>
      <c r="L19" s="29">
        <f t="shared" si="0"/>
        <v>0</v>
      </c>
      <c r="M19" s="28">
        <v>12250</v>
      </c>
    </row>
    <row r="20" spans="1:13" x14ac:dyDescent="0.2">
      <c r="A20" s="75" t="s">
        <v>1106</v>
      </c>
      <c r="B20" s="76" t="s">
        <v>1105</v>
      </c>
      <c r="C20" s="77">
        <v>43235</v>
      </c>
      <c r="D20" s="36" t="s">
        <v>600</v>
      </c>
      <c r="E20" s="24">
        <v>43217</v>
      </c>
      <c r="F20" s="74" t="s">
        <v>340</v>
      </c>
      <c r="G20" s="26" t="s">
        <v>145</v>
      </c>
      <c r="H20" s="47" t="s">
        <v>601</v>
      </c>
      <c r="I20" s="27" t="s">
        <v>77</v>
      </c>
      <c r="J20" s="62">
        <v>150</v>
      </c>
      <c r="K20" s="53">
        <v>60</v>
      </c>
      <c r="L20" s="29">
        <f t="shared" si="0"/>
        <v>1440</v>
      </c>
      <c r="M20" s="28">
        <f t="shared" ref="M20:M27" si="1">J20*K20+L20</f>
        <v>10440</v>
      </c>
    </row>
    <row r="21" spans="1:13" x14ac:dyDescent="0.2">
      <c r="A21" s="75" t="s">
        <v>1111</v>
      </c>
      <c r="B21" s="76" t="s">
        <v>1109</v>
      </c>
      <c r="C21" s="77">
        <v>43235</v>
      </c>
      <c r="D21" s="36">
        <v>2169</v>
      </c>
      <c r="E21" s="24">
        <v>43217</v>
      </c>
      <c r="F21" s="74" t="s">
        <v>285</v>
      </c>
      <c r="G21" s="26" t="s">
        <v>82</v>
      </c>
      <c r="H21" s="47" t="s">
        <v>84</v>
      </c>
      <c r="I21" s="27" t="s">
        <v>77</v>
      </c>
      <c r="J21" s="62">
        <v>9</v>
      </c>
      <c r="K21" s="53">
        <v>220</v>
      </c>
      <c r="L21" s="29">
        <f t="shared" si="0"/>
        <v>316.8</v>
      </c>
      <c r="M21" s="28">
        <f t="shared" si="1"/>
        <v>2296.8000000000002</v>
      </c>
    </row>
    <row r="22" spans="1:13" x14ac:dyDescent="0.2">
      <c r="A22" s="75" t="s">
        <v>1112</v>
      </c>
      <c r="B22" s="76" t="s">
        <v>1110</v>
      </c>
      <c r="C22" s="77">
        <v>43235</v>
      </c>
      <c r="D22" s="36">
        <v>2170</v>
      </c>
      <c r="E22" s="24">
        <v>43217</v>
      </c>
      <c r="F22" s="74" t="s">
        <v>285</v>
      </c>
      <c r="G22" s="26" t="s">
        <v>82</v>
      </c>
      <c r="H22" s="47" t="s">
        <v>605</v>
      </c>
      <c r="I22" s="27" t="s">
        <v>77</v>
      </c>
      <c r="J22" s="62">
        <v>10</v>
      </c>
      <c r="K22" s="53">
        <v>260</v>
      </c>
      <c r="L22" s="29">
        <f t="shared" si="0"/>
        <v>416</v>
      </c>
      <c r="M22" s="28">
        <f t="shared" si="1"/>
        <v>3016</v>
      </c>
    </row>
    <row r="23" spans="1:13" x14ac:dyDescent="0.2">
      <c r="A23" s="75" t="s">
        <v>1113</v>
      </c>
      <c r="B23" s="76" t="s">
        <v>1107</v>
      </c>
      <c r="C23" s="77">
        <v>43235</v>
      </c>
      <c r="D23" s="36" t="s">
        <v>606</v>
      </c>
      <c r="E23" s="24">
        <v>43208</v>
      </c>
      <c r="F23" s="74" t="s">
        <v>340</v>
      </c>
      <c r="G23" s="26" t="s">
        <v>145</v>
      </c>
      <c r="H23" s="47" t="s">
        <v>607</v>
      </c>
      <c r="I23" s="27" t="s">
        <v>77</v>
      </c>
      <c r="J23" s="62">
        <v>5</v>
      </c>
      <c r="K23" s="53">
        <v>70</v>
      </c>
      <c r="L23" s="29">
        <f t="shared" si="0"/>
        <v>56</v>
      </c>
      <c r="M23" s="28">
        <f t="shared" si="1"/>
        <v>406</v>
      </c>
    </row>
    <row r="24" spans="1:13" x14ac:dyDescent="0.2">
      <c r="A24" s="75" t="s">
        <v>1114</v>
      </c>
      <c r="B24" s="76" t="s">
        <v>1108</v>
      </c>
      <c r="C24" s="77">
        <v>43235</v>
      </c>
      <c r="D24" s="36" t="s">
        <v>608</v>
      </c>
      <c r="E24" s="24">
        <v>43208</v>
      </c>
      <c r="F24" s="74" t="s">
        <v>340</v>
      </c>
      <c r="G24" s="26" t="s">
        <v>145</v>
      </c>
      <c r="H24" s="47" t="s">
        <v>152</v>
      </c>
      <c r="I24" s="27" t="s">
        <v>77</v>
      </c>
      <c r="J24" s="62">
        <v>50</v>
      </c>
      <c r="K24" s="53">
        <v>60</v>
      </c>
      <c r="L24" s="29">
        <f t="shared" si="0"/>
        <v>480</v>
      </c>
      <c r="M24" s="28">
        <f t="shared" si="1"/>
        <v>3480</v>
      </c>
    </row>
    <row r="25" spans="1:13" x14ac:dyDescent="0.2">
      <c r="A25" s="75" t="s">
        <v>1114</v>
      </c>
      <c r="B25" s="76" t="s">
        <v>1108</v>
      </c>
      <c r="C25" s="77">
        <v>43235</v>
      </c>
      <c r="D25" s="36" t="s">
        <v>608</v>
      </c>
      <c r="E25" s="24">
        <v>43208</v>
      </c>
      <c r="F25" s="74" t="s">
        <v>340</v>
      </c>
      <c r="G25" s="26" t="s">
        <v>145</v>
      </c>
      <c r="H25" s="48" t="s">
        <v>516</v>
      </c>
      <c r="I25" s="27" t="s">
        <v>77</v>
      </c>
      <c r="J25" s="62">
        <v>30</v>
      </c>
      <c r="K25" s="53">
        <v>47</v>
      </c>
      <c r="L25" s="29">
        <f t="shared" si="0"/>
        <v>225.6</v>
      </c>
      <c r="M25" s="28">
        <f t="shared" si="1"/>
        <v>1635.6</v>
      </c>
    </row>
    <row r="26" spans="1:13" x14ac:dyDescent="0.2">
      <c r="A26" s="75" t="s">
        <v>1116</v>
      </c>
      <c r="B26" s="76" t="s">
        <v>1115</v>
      </c>
      <c r="C26" s="77">
        <v>43242</v>
      </c>
      <c r="D26" s="36">
        <v>2185</v>
      </c>
      <c r="E26" s="24">
        <v>43229</v>
      </c>
      <c r="F26" s="74" t="s">
        <v>285</v>
      </c>
      <c r="G26" s="26" t="s">
        <v>82</v>
      </c>
      <c r="H26" s="48" t="s">
        <v>83</v>
      </c>
      <c r="I26" s="27" t="s">
        <v>96</v>
      </c>
      <c r="J26" s="62">
        <v>1</v>
      </c>
      <c r="K26" s="53">
        <v>21900</v>
      </c>
      <c r="L26" s="29">
        <f t="shared" si="0"/>
        <v>3504</v>
      </c>
      <c r="M26" s="28">
        <f t="shared" si="1"/>
        <v>25404</v>
      </c>
    </row>
    <row r="27" spans="1:13" x14ac:dyDescent="0.2">
      <c r="A27" s="75" t="s">
        <v>1116</v>
      </c>
      <c r="B27" s="76" t="s">
        <v>1115</v>
      </c>
      <c r="C27" s="77">
        <v>43242</v>
      </c>
      <c r="D27" s="36">
        <v>2185</v>
      </c>
      <c r="E27" s="24">
        <v>43229</v>
      </c>
      <c r="F27" s="74" t="s">
        <v>285</v>
      </c>
      <c r="G27" s="26" t="s">
        <v>82</v>
      </c>
      <c r="H27" s="48" t="s">
        <v>86</v>
      </c>
      <c r="I27" s="27" t="s">
        <v>587</v>
      </c>
      <c r="J27" s="62">
        <v>50</v>
      </c>
      <c r="K27" s="53">
        <v>35</v>
      </c>
      <c r="L27" s="29">
        <f t="shared" si="0"/>
        <v>280</v>
      </c>
      <c r="M27" s="28">
        <f t="shared" si="1"/>
        <v>2030</v>
      </c>
    </row>
    <row r="28" spans="1:13" ht="25.5" x14ac:dyDescent="0.2">
      <c r="A28" s="75" t="s">
        <v>1101</v>
      </c>
      <c r="B28" s="76" t="s">
        <v>1103</v>
      </c>
      <c r="C28" s="77">
        <v>43238</v>
      </c>
      <c r="D28" s="36"/>
      <c r="E28" s="24"/>
      <c r="F28" s="74" t="s">
        <v>179</v>
      </c>
      <c r="G28" s="26" t="s">
        <v>30</v>
      </c>
      <c r="H28" s="48" t="s">
        <v>905</v>
      </c>
      <c r="I28" s="27"/>
      <c r="J28" s="62"/>
      <c r="K28" s="53"/>
      <c r="L28" s="29">
        <f t="shared" si="0"/>
        <v>0</v>
      </c>
      <c r="M28" s="28">
        <v>12250</v>
      </c>
    </row>
    <row r="29" spans="1:13" ht="25.5" x14ac:dyDescent="0.2">
      <c r="A29" s="75" t="s">
        <v>1102</v>
      </c>
      <c r="B29" s="76" t="s">
        <v>1104</v>
      </c>
      <c r="C29" s="77">
        <v>43245</v>
      </c>
      <c r="D29" s="36"/>
      <c r="E29" s="24"/>
      <c r="F29" s="74" t="s">
        <v>179</v>
      </c>
      <c r="G29" s="26" t="s">
        <v>30</v>
      </c>
      <c r="H29" s="48" t="s">
        <v>939</v>
      </c>
      <c r="I29" s="27"/>
      <c r="J29" s="62"/>
      <c r="K29" s="53"/>
      <c r="L29" s="29">
        <f t="shared" si="0"/>
        <v>0</v>
      </c>
      <c r="M29" s="28">
        <v>17050</v>
      </c>
    </row>
    <row r="30" spans="1:13" x14ac:dyDescent="0.2">
      <c r="A30" s="75" t="s">
        <v>1118</v>
      </c>
      <c r="B30" s="76" t="s">
        <v>1117</v>
      </c>
      <c r="C30" s="77">
        <v>43242</v>
      </c>
      <c r="D30" s="36">
        <v>277</v>
      </c>
      <c r="E30" s="24">
        <v>43231</v>
      </c>
      <c r="F30" s="74" t="s">
        <v>196</v>
      </c>
      <c r="G30" s="26" t="s">
        <v>95</v>
      </c>
      <c r="H30" s="48" t="s">
        <v>90</v>
      </c>
      <c r="I30" s="27" t="s">
        <v>96</v>
      </c>
      <c r="J30" s="62">
        <v>5</v>
      </c>
      <c r="K30" s="53">
        <v>3103.45</v>
      </c>
      <c r="L30" s="29">
        <f t="shared" si="0"/>
        <v>2482.7600000000002</v>
      </c>
      <c r="M30" s="28">
        <f>J30*K30+L30-0.01</f>
        <v>18000.000000000004</v>
      </c>
    </row>
    <row r="31" spans="1:13" ht="25.5" x14ac:dyDescent="0.2">
      <c r="A31" s="75" t="s">
        <v>1638</v>
      </c>
      <c r="B31" s="76" t="s">
        <v>1636</v>
      </c>
      <c r="C31" s="77">
        <v>43252</v>
      </c>
      <c r="D31" s="36"/>
      <c r="E31" s="24"/>
      <c r="F31" s="74" t="s">
        <v>179</v>
      </c>
      <c r="G31" s="26" t="s">
        <v>30</v>
      </c>
      <c r="H31" s="48" t="s">
        <v>967</v>
      </c>
      <c r="I31" s="27"/>
      <c r="J31" s="62"/>
      <c r="K31" s="53"/>
      <c r="L31" s="29">
        <f t="shared" si="0"/>
        <v>0</v>
      </c>
      <c r="M31" s="28">
        <v>11050</v>
      </c>
    </row>
    <row r="32" spans="1:13" ht="25.5" x14ac:dyDescent="0.2">
      <c r="A32" s="75" t="s">
        <v>1639</v>
      </c>
      <c r="B32" s="76" t="s">
        <v>1637</v>
      </c>
      <c r="C32" s="77">
        <v>43259</v>
      </c>
      <c r="D32" s="36"/>
      <c r="E32" s="24"/>
      <c r="F32" s="74" t="s">
        <v>179</v>
      </c>
      <c r="G32" s="26" t="s">
        <v>30</v>
      </c>
      <c r="H32" s="48" t="s">
        <v>1274</v>
      </c>
      <c r="I32" s="27"/>
      <c r="J32" s="62"/>
      <c r="K32" s="53"/>
      <c r="L32" s="29">
        <f t="shared" si="0"/>
        <v>0</v>
      </c>
      <c r="M32" s="28">
        <v>19450</v>
      </c>
    </row>
    <row r="33" spans="1:17" ht="15" x14ac:dyDescent="0.25">
      <c r="A33" s="75" t="s">
        <v>1641</v>
      </c>
      <c r="B33" s="76" t="s">
        <v>1640</v>
      </c>
      <c r="C33" s="77">
        <v>43259</v>
      </c>
      <c r="D33" s="36" t="s">
        <v>1340</v>
      </c>
      <c r="E33" s="24">
        <v>43246</v>
      </c>
      <c r="F33" s="74" t="s">
        <v>340</v>
      </c>
      <c r="G33" s="26" t="s">
        <v>145</v>
      </c>
      <c r="H33" s="48" t="s">
        <v>1341</v>
      </c>
      <c r="I33" s="27" t="s">
        <v>77</v>
      </c>
      <c r="J33" s="62">
        <v>24</v>
      </c>
      <c r="K33" s="53">
        <v>22</v>
      </c>
      <c r="L33" s="29">
        <f t="shared" si="0"/>
        <v>84.48</v>
      </c>
      <c r="M33" s="28">
        <f>J33*K33+L33</f>
        <v>612.48</v>
      </c>
      <c r="N33" s="1"/>
      <c r="O33" s="1"/>
      <c r="P33" s="1"/>
      <c r="Q33" s="1"/>
    </row>
    <row r="34" spans="1:17" ht="15" x14ac:dyDescent="0.25">
      <c r="A34" s="75" t="s">
        <v>1641</v>
      </c>
      <c r="B34" s="76" t="s">
        <v>1640</v>
      </c>
      <c r="C34" s="77">
        <v>43259</v>
      </c>
      <c r="D34" s="36" t="s">
        <v>1340</v>
      </c>
      <c r="E34" s="24">
        <v>43246</v>
      </c>
      <c r="F34" s="74" t="s">
        <v>340</v>
      </c>
      <c r="G34" s="26" t="s">
        <v>145</v>
      </c>
      <c r="H34" s="48" t="s">
        <v>1342</v>
      </c>
      <c r="I34" s="27" t="s">
        <v>77</v>
      </c>
      <c r="J34" s="62">
        <v>50</v>
      </c>
      <c r="K34" s="53">
        <v>60</v>
      </c>
      <c r="L34" s="29">
        <f t="shared" si="0"/>
        <v>480</v>
      </c>
      <c r="M34" s="28">
        <f>J34*K34+L34</f>
        <v>3480</v>
      </c>
      <c r="N34" s="1"/>
      <c r="O34" s="1"/>
      <c r="P34" s="1"/>
      <c r="Q34" s="1"/>
    </row>
    <row r="35" spans="1:17" ht="15" x14ac:dyDescent="0.25">
      <c r="A35" s="75" t="s">
        <v>1641</v>
      </c>
      <c r="B35" s="76" t="s">
        <v>1640</v>
      </c>
      <c r="C35" s="77">
        <v>43259</v>
      </c>
      <c r="D35" s="36" t="s">
        <v>1340</v>
      </c>
      <c r="E35" s="24">
        <v>43246</v>
      </c>
      <c r="F35" s="74" t="s">
        <v>340</v>
      </c>
      <c r="G35" s="26" t="s">
        <v>145</v>
      </c>
      <c r="H35" s="48" t="s">
        <v>1343</v>
      </c>
      <c r="I35" s="27" t="s">
        <v>77</v>
      </c>
      <c r="J35" s="62">
        <v>4</v>
      </c>
      <c r="K35" s="53">
        <v>500</v>
      </c>
      <c r="L35" s="29">
        <f t="shared" si="0"/>
        <v>320</v>
      </c>
      <c r="M35" s="28">
        <f>J35*K35+L35</f>
        <v>2320</v>
      </c>
      <c r="N35" s="1"/>
      <c r="O35" s="1"/>
      <c r="P35" s="1"/>
      <c r="Q35" s="1"/>
    </row>
    <row r="36" spans="1:17" ht="15" x14ac:dyDescent="0.25">
      <c r="A36" s="75" t="s">
        <v>1643</v>
      </c>
      <c r="B36" s="76" t="s">
        <v>1642</v>
      </c>
      <c r="C36" s="77">
        <v>43259</v>
      </c>
      <c r="D36" s="36">
        <v>2233</v>
      </c>
      <c r="E36" s="24">
        <v>43245</v>
      </c>
      <c r="F36" s="74" t="s">
        <v>285</v>
      </c>
      <c r="G36" s="26" t="s">
        <v>82</v>
      </c>
      <c r="H36" s="48" t="s">
        <v>1346</v>
      </c>
      <c r="I36" s="27" t="s">
        <v>587</v>
      </c>
      <c r="J36" s="62">
        <v>8</v>
      </c>
      <c r="K36" s="53">
        <v>37</v>
      </c>
      <c r="L36" s="29">
        <f t="shared" ref="L36:L45" si="2">J36*K36*0.16</f>
        <v>47.36</v>
      </c>
      <c r="M36" s="28">
        <f t="shared" ref="M36:M45" si="3">J36*K36+L36</f>
        <v>343.36</v>
      </c>
      <c r="N36" s="1"/>
      <c r="O36" s="1"/>
      <c r="P36" s="1"/>
      <c r="Q36" s="1"/>
    </row>
    <row r="37" spans="1:17" ht="15" x14ac:dyDescent="0.25">
      <c r="A37" s="75" t="s">
        <v>1643</v>
      </c>
      <c r="B37" s="76" t="s">
        <v>1642</v>
      </c>
      <c r="C37" s="77">
        <v>43259</v>
      </c>
      <c r="D37" s="36">
        <v>2233</v>
      </c>
      <c r="E37" s="24">
        <v>43245</v>
      </c>
      <c r="F37" s="74" t="s">
        <v>285</v>
      </c>
      <c r="G37" s="26" t="s">
        <v>82</v>
      </c>
      <c r="H37" s="48" t="s">
        <v>87</v>
      </c>
      <c r="I37" s="27" t="s">
        <v>587</v>
      </c>
      <c r="J37" s="62">
        <v>2</v>
      </c>
      <c r="K37" s="53">
        <v>37</v>
      </c>
      <c r="L37" s="29">
        <f t="shared" si="2"/>
        <v>11.84</v>
      </c>
      <c r="M37" s="28">
        <f t="shared" si="3"/>
        <v>85.84</v>
      </c>
      <c r="N37" s="1"/>
      <c r="O37" s="1"/>
      <c r="P37" s="1"/>
      <c r="Q37" s="1"/>
    </row>
    <row r="38" spans="1:17" ht="15" x14ac:dyDescent="0.25">
      <c r="A38" s="75" t="s">
        <v>1643</v>
      </c>
      <c r="B38" s="76" t="s">
        <v>1642</v>
      </c>
      <c r="C38" s="77">
        <v>43259</v>
      </c>
      <c r="D38" s="36">
        <v>2233</v>
      </c>
      <c r="E38" s="24">
        <v>43245</v>
      </c>
      <c r="F38" s="74" t="s">
        <v>285</v>
      </c>
      <c r="G38" s="26" t="s">
        <v>82</v>
      </c>
      <c r="H38" s="48" t="s">
        <v>1347</v>
      </c>
      <c r="I38" s="27" t="s">
        <v>587</v>
      </c>
      <c r="J38" s="62">
        <v>2</v>
      </c>
      <c r="K38" s="53">
        <v>37</v>
      </c>
      <c r="L38" s="29">
        <f t="shared" si="2"/>
        <v>11.84</v>
      </c>
      <c r="M38" s="28">
        <f t="shared" si="3"/>
        <v>85.84</v>
      </c>
      <c r="N38" s="1"/>
      <c r="O38" s="1"/>
      <c r="P38" s="1"/>
      <c r="Q38" s="1"/>
    </row>
    <row r="39" spans="1:17" ht="15" x14ac:dyDescent="0.25">
      <c r="A39" s="75" t="s">
        <v>1645</v>
      </c>
      <c r="B39" s="76" t="s">
        <v>1644</v>
      </c>
      <c r="C39" s="77">
        <v>43266</v>
      </c>
      <c r="D39" s="36">
        <v>2261</v>
      </c>
      <c r="E39" s="24">
        <v>43255</v>
      </c>
      <c r="F39" s="74" t="s">
        <v>285</v>
      </c>
      <c r="G39" s="26" t="s">
        <v>82</v>
      </c>
      <c r="H39" s="48" t="s">
        <v>1363</v>
      </c>
      <c r="I39" s="27" t="s">
        <v>587</v>
      </c>
      <c r="J39" s="62">
        <v>4</v>
      </c>
      <c r="K39" s="53">
        <v>37</v>
      </c>
      <c r="L39" s="29">
        <f t="shared" si="2"/>
        <v>23.68</v>
      </c>
      <c r="M39" s="28">
        <f t="shared" si="3"/>
        <v>171.68</v>
      </c>
      <c r="N39" s="1"/>
      <c r="O39" s="1"/>
      <c r="P39" s="1"/>
      <c r="Q39" s="1"/>
    </row>
    <row r="40" spans="1:17" ht="15" x14ac:dyDescent="0.25">
      <c r="A40" s="75" t="s">
        <v>1645</v>
      </c>
      <c r="B40" s="76" t="s">
        <v>1644</v>
      </c>
      <c r="C40" s="77">
        <v>43266</v>
      </c>
      <c r="D40" s="36">
        <v>2261</v>
      </c>
      <c r="E40" s="24">
        <v>43255</v>
      </c>
      <c r="F40" s="74" t="s">
        <v>285</v>
      </c>
      <c r="G40" s="26" t="s">
        <v>82</v>
      </c>
      <c r="H40" s="48" t="s">
        <v>1346</v>
      </c>
      <c r="I40" s="27" t="s">
        <v>587</v>
      </c>
      <c r="J40" s="62">
        <v>5</v>
      </c>
      <c r="K40" s="53">
        <v>37</v>
      </c>
      <c r="L40" s="29">
        <f t="shared" si="2"/>
        <v>29.6</v>
      </c>
      <c r="M40" s="28">
        <f t="shared" si="3"/>
        <v>214.6</v>
      </c>
      <c r="N40" s="1"/>
      <c r="O40" s="1"/>
      <c r="P40" s="1"/>
      <c r="Q40" s="1"/>
    </row>
    <row r="41" spans="1:17" ht="15" x14ac:dyDescent="0.25">
      <c r="A41" s="75" t="s">
        <v>1645</v>
      </c>
      <c r="B41" s="76" t="s">
        <v>1644</v>
      </c>
      <c r="C41" s="77">
        <v>43266</v>
      </c>
      <c r="D41" s="36">
        <v>2261</v>
      </c>
      <c r="E41" s="24">
        <v>43255</v>
      </c>
      <c r="F41" s="74" t="s">
        <v>285</v>
      </c>
      <c r="G41" s="26" t="s">
        <v>82</v>
      </c>
      <c r="H41" s="48" t="s">
        <v>87</v>
      </c>
      <c r="I41" s="27" t="s">
        <v>587</v>
      </c>
      <c r="J41" s="62">
        <v>2</v>
      </c>
      <c r="K41" s="53">
        <v>37</v>
      </c>
      <c r="L41" s="29">
        <f t="shared" si="2"/>
        <v>11.84</v>
      </c>
      <c r="M41" s="28">
        <f t="shared" si="3"/>
        <v>85.84</v>
      </c>
      <c r="N41" s="1"/>
      <c r="O41" s="1"/>
      <c r="P41" s="1"/>
      <c r="Q41" s="1"/>
    </row>
    <row r="42" spans="1:17" ht="15" x14ac:dyDescent="0.25">
      <c r="A42" s="75" t="s">
        <v>1645</v>
      </c>
      <c r="B42" s="76" t="s">
        <v>1644</v>
      </c>
      <c r="C42" s="77">
        <v>43266</v>
      </c>
      <c r="D42" s="36">
        <v>2261</v>
      </c>
      <c r="E42" s="24">
        <v>43255</v>
      </c>
      <c r="F42" s="74" t="s">
        <v>285</v>
      </c>
      <c r="G42" s="26" t="s">
        <v>82</v>
      </c>
      <c r="H42" s="48" t="s">
        <v>1347</v>
      </c>
      <c r="I42" s="27" t="s">
        <v>587</v>
      </c>
      <c r="J42" s="62">
        <v>2</v>
      </c>
      <c r="K42" s="53">
        <v>37</v>
      </c>
      <c r="L42" s="29">
        <f t="shared" si="2"/>
        <v>11.84</v>
      </c>
      <c r="M42" s="28">
        <f t="shared" si="3"/>
        <v>85.84</v>
      </c>
      <c r="N42" s="1"/>
      <c r="O42" s="1"/>
      <c r="P42" s="1"/>
      <c r="Q42" s="1"/>
    </row>
    <row r="43" spans="1:17" ht="15" x14ac:dyDescent="0.25">
      <c r="A43" s="75" t="s">
        <v>1645</v>
      </c>
      <c r="B43" s="76" t="s">
        <v>1644</v>
      </c>
      <c r="C43" s="77">
        <v>43266</v>
      </c>
      <c r="D43" s="36">
        <v>2261</v>
      </c>
      <c r="E43" s="24">
        <v>43255</v>
      </c>
      <c r="F43" s="74" t="s">
        <v>285</v>
      </c>
      <c r="G43" s="26" t="s">
        <v>82</v>
      </c>
      <c r="H43" s="48" t="s">
        <v>109</v>
      </c>
      <c r="I43" s="27" t="s">
        <v>587</v>
      </c>
      <c r="J43" s="62">
        <v>50</v>
      </c>
      <c r="K43" s="53">
        <v>33</v>
      </c>
      <c r="L43" s="29">
        <f t="shared" si="2"/>
        <v>264</v>
      </c>
      <c r="M43" s="28">
        <f t="shared" si="3"/>
        <v>1914</v>
      </c>
      <c r="N43" s="1"/>
      <c r="O43" s="1"/>
      <c r="P43" s="1"/>
      <c r="Q43" s="1"/>
    </row>
    <row r="44" spans="1:17" ht="15" x14ac:dyDescent="0.25">
      <c r="A44" s="75" t="s">
        <v>1907</v>
      </c>
      <c r="B44" s="76" t="s">
        <v>1906</v>
      </c>
      <c r="C44" s="77">
        <v>43292</v>
      </c>
      <c r="D44" s="36">
        <v>2364</v>
      </c>
      <c r="E44" s="24">
        <v>43285</v>
      </c>
      <c r="F44" s="74" t="s">
        <v>196</v>
      </c>
      <c r="G44" s="26" t="s">
        <v>82</v>
      </c>
      <c r="H44" s="48" t="s">
        <v>92</v>
      </c>
      <c r="I44" s="27" t="s">
        <v>96</v>
      </c>
      <c r="J44" s="62">
        <v>3</v>
      </c>
      <c r="K44" s="53">
        <v>2586.1999999999998</v>
      </c>
      <c r="L44" s="29">
        <f t="shared" si="2"/>
        <v>1241.376</v>
      </c>
      <c r="M44" s="28">
        <f t="shared" si="3"/>
        <v>8999.9759999999987</v>
      </c>
      <c r="N44" s="1"/>
      <c r="O44" s="1"/>
      <c r="P44" s="1"/>
      <c r="Q44" s="1"/>
    </row>
    <row r="45" spans="1:17" ht="15" x14ac:dyDescent="0.25">
      <c r="A45" s="75" t="s">
        <v>2141</v>
      </c>
      <c r="B45" s="76" t="s">
        <v>2140</v>
      </c>
      <c r="C45" s="77">
        <v>43326</v>
      </c>
      <c r="D45" s="36">
        <v>137</v>
      </c>
      <c r="E45" s="24">
        <v>43280</v>
      </c>
      <c r="F45" s="74" t="s">
        <v>258</v>
      </c>
      <c r="G45" s="26" t="s">
        <v>2050</v>
      </c>
      <c r="H45" s="48" t="s">
        <v>97</v>
      </c>
      <c r="I45" s="27" t="s">
        <v>497</v>
      </c>
      <c r="J45" s="62">
        <v>3</v>
      </c>
      <c r="K45" s="53">
        <v>1540</v>
      </c>
      <c r="L45" s="29">
        <f t="shared" si="2"/>
        <v>739.2</v>
      </c>
      <c r="M45" s="28">
        <f t="shared" si="3"/>
        <v>5359.2</v>
      </c>
      <c r="N45" s="1"/>
      <c r="O45" s="1"/>
      <c r="P45" s="1"/>
      <c r="Q45" s="1"/>
    </row>
    <row r="46" spans="1:17" ht="15" x14ac:dyDescent="0.25">
      <c r="A46" s="75" t="s">
        <v>2141</v>
      </c>
      <c r="B46" s="76" t="s">
        <v>2140</v>
      </c>
      <c r="C46" s="77">
        <v>43326</v>
      </c>
      <c r="D46" s="36">
        <v>137</v>
      </c>
      <c r="E46" s="24">
        <v>43280</v>
      </c>
      <c r="F46" s="74" t="s">
        <v>258</v>
      </c>
      <c r="G46" s="26" t="s">
        <v>2050</v>
      </c>
      <c r="H46" s="48" t="s">
        <v>485</v>
      </c>
      <c r="I46" s="27" t="s">
        <v>497</v>
      </c>
      <c r="J46" s="62">
        <v>2</v>
      </c>
      <c r="K46" s="53">
        <v>1540</v>
      </c>
      <c r="L46" s="29">
        <f>J46*K46*0.16</f>
        <v>492.8</v>
      </c>
      <c r="M46" s="28">
        <f>J46*K46+L46</f>
        <v>3572.8</v>
      </c>
      <c r="N46" s="1"/>
      <c r="O46" s="1"/>
      <c r="P46" s="1"/>
      <c r="Q46" s="1"/>
    </row>
    <row r="47" spans="1:17" ht="15" x14ac:dyDescent="0.25">
      <c r="A47" s="75" t="s">
        <v>2141</v>
      </c>
      <c r="B47" s="76" t="s">
        <v>2140</v>
      </c>
      <c r="C47" s="77">
        <v>43326</v>
      </c>
      <c r="D47" s="36">
        <v>137</v>
      </c>
      <c r="E47" s="24">
        <v>43280</v>
      </c>
      <c r="F47" s="74" t="s">
        <v>258</v>
      </c>
      <c r="G47" s="26" t="s">
        <v>2050</v>
      </c>
      <c r="H47" s="48" t="s">
        <v>460</v>
      </c>
      <c r="I47" s="27" t="s">
        <v>58</v>
      </c>
      <c r="J47" s="62">
        <v>5</v>
      </c>
      <c r="K47" s="53">
        <v>495</v>
      </c>
      <c r="L47" s="29">
        <f>J47*K47*0.16</f>
        <v>396</v>
      </c>
      <c r="M47" s="28">
        <f>J47*K47+L47</f>
        <v>2871</v>
      </c>
      <c r="N47" s="1"/>
      <c r="O47" s="1"/>
      <c r="P47" s="1"/>
      <c r="Q47" s="1"/>
    </row>
    <row r="48" spans="1:17" ht="15" x14ac:dyDescent="0.25">
      <c r="A48" s="75" t="s">
        <v>2740</v>
      </c>
      <c r="B48" s="75" t="s">
        <v>2739</v>
      </c>
      <c r="C48" s="77">
        <v>43353</v>
      </c>
      <c r="D48" s="36">
        <v>821</v>
      </c>
      <c r="E48" s="24">
        <v>43308</v>
      </c>
      <c r="F48" s="74" t="s">
        <v>258</v>
      </c>
      <c r="G48" s="26" t="s">
        <v>2064</v>
      </c>
      <c r="H48" s="48" t="s">
        <v>97</v>
      </c>
      <c r="I48" s="27" t="s">
        <v>59</v>
      </c>
      <c r="J48" s="62">
        <v>1</v>
      </c>
      <c r="K48" s="53">
        <v>1540</v>
      </c>
      <c r="L48" s="29">
        <f>J48*K48*0.16</f>
        <v>246.4</v>
      </c>
      <c r="M48" s="28">
        <f>J48*K48+L48</f>
        <v>1786.4</v>
      </c>
      <c r="N48" s="1"/>
      <c r="O48" s="1"/>
      <c r="P48" s="1"/>
      <c r="Q48" s="1"/>
    </row>
    <row r="49" spans="1:18" ht="15" x14ac:dyDescent="0.25">
      <c r="A49" s="75" t="s">
        <v>2740</v>
      </c>
      <c r="B49" s="75" t="s">
        <v>2739</v>
      </c>
      <c r="C49" s="77">
        <v>43353</v>
      </c>
      <c r="D49" s="36">
        <v>821</v>
      </c>
      <c r="E49" s="24">
        <v>43308</v>
      </c>
      <c r="F49" s="74" t="s">
        <v>258</v>
      </c>
      <c r="G49" s="26" t="s">
        <v>2064</v>
      </c>
      <c r="H49" s="48" t="s">
        <v>485</v>
      </c>
      <c r="I49" s="27" t="s">
        <v>59</v>
      </c>
      <c r="J49" s="62">
        <v>1</v>
      </c>
      <c r="K49" s="53">
        <v>1540</v>
      </c>
      <c r="L49" s="29">
        <f>J49*K49*0.16</f>
        <v>246.4</v>
      </c>
      <c r="M49" s="28">
        <f>J49*K49+L49</f>
        <v>1786.4</v>
      </c>
      <c r="N49" s="1"/>
      <c r="O49" s="1"/>
      <c r="P49" s="1"/>
      <c r="Q49" s="1"/>
    </row>
    <row r="50" spans="1:18" ht="15" x14ac:dyDescent="0.25">
      <c r="A50" s="75" t="s">
        <v>2740</v>
      </c>
      <c r="B50" s="75" t="s">
        <v>2739</v>
      </c>
      <c r="C50" s="77">
        <v>43353</v>
      </c>
      <c r="D50" s="36">
        <v>821</v>
      </c>
      <c r="E50" s="24">
        <v>43308</v>
      </c>
      <c r="F50" s="74" t="s">
        <v>258</v>
      </c>
      <c r="G50" s="26" t="s">
        <v>2064</v>
      </c>
      <c r="H50" s="48" t="s">
        <v>460</v>
      </c>
      <c r="I50" s="27" t="s">
        <v>59</v>
      </c>
      <c r="J50" s="62">
        <v>2</v>
      </c>
      <c r="K50" s="53">
        <v>495</v>
      </c>
      <c r="L50" s="29">
        <f>J50*K50*0.16</f>
        <v>158.4</v>
      </c>
      <c r="M50" s="28">
        <f>J50*K50+L50</f>
        <v>1148.4000000000001</v>
      </c>
      <c r="N50" s="1"/>
      <c r="O50" s="1"/>
      <c r="P50" s="1"/>
      <c r="Q50" s="1"/>
    </row>
    <row r="51" spans="1:18" ht="15" x14ac:dyDescent="0.25">
      <c r="A51" s="23"/>
      <c r="B51" s="23"/>
      <c r="C51" s="23"/>
      <c r="D51" s="25"/>
      <c r="E51" s="24"/>
      <c r="F51" s="24"/>
      <c r="G51" s="26"/>
      <c r="H51" s="32"/>
      <c r="I51" s="27"/>
      <c r="J51" s="62"/>
      <c r="K51" s="28"/>
      <c r="L51" s="29"/>
      <c r="M51" s="28">
        <f>SUM(M14:M50)</f>
        <v>238682.05599999998</v>
      </c>
      <c r="N51" s="1"/>
      <c r="O51" s="116"/>
      <c r="P51" s="116"/>
      <c r="Q51" s="116"/>
      <c r="R51" s="117"/>
    </row>
    <row r="52" spans="1:18" ht="16.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58"/>
      <c r="P52" s="116"/>
      <c r="Q52" s="159"/>
      <c r="R52" s="117"/>
    </row>
    <row r="53" spans="1:18" ht="16.5" x14ac:dyDescent="0.3">
      <c r="A53" s="38" t="s">
        <v>28</v>
      </c>
      <c r="B53" s="58" t="s">
        <v>489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60"/>
      <c r="P53" s="116"/>
      <c r="Q53" s="157"/>
      <c r="R53" s="117"/>
    </row>
    <row r="54" spans="1:18" ht="16.5" x14ac:dyDescent="0.3">
      <c r="A54" s="17"/>
      <c r="B54" s="1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57"/>
      <c r="P54" s="116"/>
      <c r="Q54" s="116"/>
      <c r="R54" s="117"/>
    </row>
    <row r="55" spans="1:18" ht="15" x14ac:dyDescent="0.25">
      <c r="A55" s="17"/>
      <c r="B55" s="15"/>
      <c r="C55" s="1"/>
      <c r="D55" s="46"/>
      <c r="E55" s="1"/>
      <c r="F55" s="1"/>
      <c r="G55" s="1"/>
      <c r="H55" s="1"/>
      <c r="I55" s="1"/>
      <c r="J55" s="1"/>
      <c r="K55" s="1"/>
      <c r="L55" s="1"/>
      <c r="M55" s="1"/>
      <c r="N55" s="1"/>
      <c r="O55" s="116"/>
      <c r="P55" s="116"/>
      <c r="Q55" s="116"/>
      <c r="R55" s="117"/>
    </row>
    <row r="56" spans="1:18" ht="15" x14ac:dyDescent="0.25">
      <c r="A56" s="17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16"/>
      <c r="P56" s="116"/>
      <c r="Q56" s="116"/>
      <c r="R56" s="117"/>
    </row>
    <row r="57" spans="1:18" ht="15" x14ac:dyDescent="0.25">
      <c r="A57" s="17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8" ht="15" x14ac:dyDescent="0.25">
      <c r="A58" s="17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5" x14ac:dyDescent="0.25">
      <c r="A59" s="17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8" ht="15" x14ac:dyDescent="0.25">
      <c r="A60" s="17"/>
      <c r="B60" s="1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5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1"/>
      <c r="O61" s="1"/>
      <c r="P61" s="1"/>
      <c r="Q61" s="1"/>
    </row>
    <row r="62" spans="1:18" ht="15" x14ac:dyDescent="0.25">
      <c r="A62" s="183" t="s">
        <v>23</v>
      </c>
      <c r="B62" s="183"/>
      <c r="C62" s="183"/>
      <c r="D62" s="33"/>
      <c r="E62" s="183" t="s">
        <v>24</v>
      </c>
      <c r="F62" s="183"/>
      <c r="G62" s="33"/>
      <c r="H62" s="156" t="s">
        <v>2581</v>
      </c>
      <c r="I62" s="33"/>
      <c r="J62" s="34"/>
      <c r="K62" s="156" t="s">
        <v>2643</v>
      </c>
      <c r="L62" s="34"/>
      <c r="M62" s="33"/>
    </row>
    <row r="63" spans="1:18" ht="13.9" customHeight="1" x14ac:dyDescent="0.25">
      <c r="A63" s="184" t="s">
        <v>2580</v>
      </c>
      <c r="B63" s="184"/>
      <c r="C63" s="184"/>
      <c r="D63" s="33"/>
      <c r="E63" s="185" t="s">
        <v>25</v>
      </c>
      <c r="F63" s="185"/>
      <c r="G63" s="33"/>
      <c r="H63" s="35" t="s">
        <v>26</v>
      </c>
      <c r="I63" s="33"/>
      <c r="J63" s="186" t="s">
        <v>2644</v>
      </c>
      <c r="K63" s="186"/>
      <c r="L63" s="186"/>
      <c r="M63" s="33"/>
    </row>
    <row r="64" spans="1:18" ht="15" x14ac:dyDescent="0.25">
      <c r="A64" s="55"/>
      <c r="B64" s="55"/>
      <c r="C64" s="55"/>
      <c r="D64" s="1"/>
      <c r="E64" s="1"/>
      <c r="F64" s="1"/>
      <c r="G64" s="1"/>
      <c r="H64" s="1"/>
      <c r="I64" s="1"/>
      <c r="J64" s="187"/>
      <c r="K64" s="187"/>
      <c r="L64" s="187"/>
      <c r="M64" s="1"/>
    </row>
    <row r="65" spans="1:13" ht="15" x14ac:dyDescent="0.25">
      <c r="A65" s="179" t="s">
        <v>27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</row>
  </sheetData>
  <mergeCells count="15">
    <mergeCell ref="A65:M65"/>
    <mergeCell ref="A11:B11"/>
    <mergeCell ref="C11:G11"/>
    <mergeCell ref="I11:M11"/>
    <mergeCell ref="A62:C62"/>
    <mergeCell ref="E62:F62"/>
    <mergeCell ref="A63:C63"/>
    <mergeCell ref="E63:F63"/>
    <mergeCell ref="J63:L64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85"/>
  <sheetViews>
    <sheetView zoomScaleNormal="100" workbookViewId="0">
      <selection activeCell="F76" sqref="F76"/>
    </sheetView>
  </sheetViews>
  <sheetFormatPr baseColWidth="10" defaultRowHeight="14.25" x14ac:dyDescent="0.2"/>
  <cols>
    <col min="1" max="1" width="13" bestFit="1" customWidth="1"/>
    <col min="2" max="2" width="12.375" customWidth="1"/>
    <col min="7" max="7" width="19.6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8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8" x14ac:dyDescent="0.25">
      <c r="A5" s="85" t="s">
        <v>0</v>
      </c>
      <c r="B5" s="38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8" x14ac:dyDescent="0.25">
      <c r="A6" s="17"/>
      <c r="B6" s="17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2.5" customHeight="1" x14ac:dyDescent="0.25">
      <c r="A11" s="180" t="s">
        <v>8</v>
      </c>
      <c r="B11" s="180"/>
      <c r="C11" s="181" t="s">
        <v>564</v>
      </c>
      <c r="D11" s="181"/>
      <c r="E11" s="181"/>
      <c r="F11" s="181"/>
      <c r="G11" s="181"/>
      <c r="H11" s="9" t="s">
        <v>9</v>
      </c>
      <c r="I11" s="190" t="s">
        <v>2147</v>
      </c>
      <c r="J11" s="190"/>
      <c r="K11" s="190"/>
      <c r="L11" s="190"/>
      <c r="M11" s="190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845</v>
      </c>
      <c r="B14" s="76" t="s">
        <v>844</v>
      </c>
      <c r="C14" s="77">
        <v>43217</v>
      </c>
      <c r="D14" s="49"/>
      <c r="E14" s="50"/>
      <c r="F14" s="74" t="s">
        <v>179</v>
      </c>
      <c r="G14" s="26" t="s">
        <v>30</v>
      </c>
      <c r="H14" s="51" t="s">
        <v>562</v>
      </c>
      <c r="I14" s="40"/>
      <c r="J14" s="61"/>
      <c r="K14" s="52"/>
      <c r="L14" s="29">
        <f t="shared" ref="L14:L49" si="0">J14*K14*0.16</f>
        <v>0</v>
      </c>
      <c r="M14" s="28">
        <v>13450</v>
      </c>
    </row>
    <row r="15" spans="1:13" ht="25.5" x14ac:dyDescent="0.2">
      <c r="A15" s="75" t="s">
        <v>1121</v>
      </c>
      <c r="B15" s="76" t="s">
        <v>1119</v>
      </c>
      <c r="C15" s="77">
        <v>43224</v>
      </c>
      <c r="D15" s="49"/>
      <c r="E15" s="50"/>
      <c r="F15" s="74" t="s">
        <v>179</v>
      </c>
      <c r="G15" s="26" t="s">
        <v>30</v>
      </c>
      <c r="H15" s="51" t="s">
        <v>594</v>
      </c>
      <c r="I15" s="40"/>
      <c r="J15" s="61"/>
      <c r="K15" s="52"/>
      <c r="L15" s="29">
        <f t="shared" si="0"/>
        <v>0</v>
      </c>
      <c r="M15" s="28">
        <v>12550</v>
      </c>
    </row>
    <row r="16" spans="1:13" ht="25.5" x14ac:dyDescent="0.2">
      <c r="A16" s="75" t="s">
        <v>1122</v>
      </c>
      <c r="B16" s="76" t="s">
        <v>1120</v>
      </c>
      <c r="C16" s="77">
        <v>43231</v>
      </c>
      <c r="D16" s="49"/>
      <c r="E16" s="50"/>
      <c r="F16" s="74" t="s">
        <v>179</v>
      </c>
      <c r="G16" s="26" t="s">
        <v>30</v>
      </c>
      <c r="H16" s="51" t="s">
        <v>599</v>
      </c>
      <c r="I16" s="40"/>
      <c r="J16" s="61"/>
      <c r="K16" s="52"/>
      <c r="L16" s="29">
        <f t="shared" si="0"/>
        <v>0</v>
      </c>
      <c r="M16" s="28">
        <v>16700</v>
      </c>
    </row>
    <row r="17" spans="1:13" x14ac:dyDescent="0.2">
      <c r="A17" s="75" t="s">
        <v>1128</v>
      </c>
      <c r="B17" s="76" t="s">
        <v>1127</v>
      </c>
      <c r="C17" s="77">
        <v>43242</v>
      </c>
      <c r="D17" s="49">
        <v>2193</v>
      </c>
      <c r="E17" s="50">
        <v>43230</v>
      </c>
      <c r="F17" s="74" t="s">
        <v>285</v>
      </c>
      <c r="G17" s="26" t="s">
        <v>82</v>
      </c>
      <c r="H17" s="51" t="s">
        <v>523</v>
      </c>
      <c r="I17" s="40" t="s">
        <v>77</v>
      </c>
      <c r="J17" s="61">
        <v>190</v>
      </c>
      <c r="K17" s="52">
        <v>146</v>
      </c>
      <c r="L17" s="29">
        <f t="shared" si="0"/>
        <v>4438.4000000000005</v>
      </c>
      <c r="M17" s="28">
        <f t="shared" ref="M17:M25" si="1">J17*K17+L17</f>
        <v>32178.400000000001</v>
      </c>
    </row>
    <row r="18" spans="1:13" x14ac:dyDescent="0.2">
      <c r="A18" s="75" t="s">
        <v>1128</v>
      </c>
      <c r="B18" s="76" t="s">
        <v>1127</v>
      </c>
      <c r="C18" s="77">
        <v>43242</v>
      </c>
      <c r="D18" s="49">
        <v>2193</v>
      </c>
      <c r="E18" s="50">
        <v>43230</v>
      </c>
      <c r="F18" s="74" t="s">
        <v>285</v>
      </c>
      <c r="G18" s="26" t="s">
        <v>82</v>
      </c>
      <c r="H18" s="47" t="s">
        <v>589</v>
      </c>
      <c r="I18" s="27" t="s">
        <v>587</v>
      </c>
      <c r="J18" s="62">
        <v>200</v>
      </c>
      <c r="K18" s="53">
        <v>35</v>
      </c>
      <c r="L18" s="29">
        <f t="shared" si="0"/>
        <v>1120</v>
      </c>
      <c r="M18" s="28">
        <f t="shared" si="1"/>
        <v>8120</v>
      </c>
    </row>
    <row r="19" spans="1:13" x14ac:dyDescent="0.2">
      <c r="A19" s="75" t="s">
        <v>1128</v>
      </c>
      <c r="B19" s="76" t="s">
        <v>1127</v>
      </c>
      <c r="C19" s="77">
        <v>43242</v>
      </c>
      <c r="D19" s="49">
        <v>2193</v>
      </c>
      <c r="E19" s="50">
        <v>43230</v>
      </c>
      <c r="F19" s="74" t="s">
        <v>285</v>
      </c>
      <c r="G19" s="26" t="s">
        <v>82</v>
      </c>
      <c r="H19" s="47" t="s">
        <v>109</v>
      </c>
      <c r="I19" s="27" t="s">
        <v>587</v>
      </c>
      <c r="J19" s="62">
        <v>100</v>
      </c>
      <c r="K19" s="53">
        <v>35</v>
      </c>
      <c r="L19" s="29">
        <f t="shared" si="0"/>
        <v>560</v>
      </c>
      <c r="M19" s="28">
        <f t="shared" si="1"/>
        <v>4060</v>
      </c>
    </row>
    <row r="20" spans="1:13" x14ac:dyDescent="0.2">
      <c r="A20" s="75" t="s">
        <v>1128</v>
      </c>
      <c r="B20" s="76" t="s">
        <v>1127</v>
      </c>
      <c r="C20" s="77">
        <v>43242</v>
      </c>
      <c r="D20" s="49">
        <v>2193</v>
      </c>
      <c r="E20" s="50">
        <v>43230</v>
      </c>
      <c r="F20" s="74" t="s">
        <v>285</v>
      </c>
      <c r="G20" s="26" t="s">
        <v>82</v>
      </c>
      <c r="H20" s="47" t="s">
        <v>882</v>
      </c>
      <c r="I20" s="27" t="s">
        <v>587</v>
      </c>
      <c r="J20" s="62">
        <v>50</v>
      </c>
      <c r="K20" s="53">
        <v>38</v>
      </c>
      <c r="L20" s="29">
        <f t="shared" si="0"/>
        <v>304</v>
      </c>
      <c r="M20" s="28">
        <f t="shared" si="1"/>
        <v>2204</v>
      </c>
    </row>
    <row r="21" spans="1:13" x14ac:dyDescent="0.2">
      <c r="A21" s="75" t="s">
        <v>1128</v>
      </c>
      <c r="B21" s="76" t="s">
        <v>1127</v>
      </c>
      <c r="C21" s="77">
        <v>43242</v>
      </c>
      <c r="D21" s="49">
        <v>2193</v>
      </c>
      <c r="E21" s="50">
        <v>43230</v>
      </c>
      <c r="F21" s="74" t="s">
        <v>285</v>
      </c>
      <c r="G21" s="26" t="s">
        <v>82</v>
      </c>
      <c r="H21" s="47" t="s">
        <v>883</v>
      </c>
      <c r="I21" s="27" t="s">
        <v>587</v>
      </c>
      <c r="J21" s="62">
        <v>50</v>
      </c>
      <c r="K21" s="53">
        <v>38</v>
      </c>
      <c r="L21" s="29">
        <f t="shared" si="0"/>
        <v>304</v>
      </c>
      <c r="M21" s="28">
        <f t="shared" si="1"/>
        <v>2204</v>
      </c>
    </row>
    <row r="22" spans="1:13" x14ac:dyDescent="0.2">
      <c r="A22" s="75" t="s">
        <v>1128</v>
      </c>
      <c r="B22" s="76" t="s">
        <v>1127</v>
      </c>
      <c r="C22" s="77">
        <v>43242</v>
      </c>
      <c r="D22" s="49">
        <v>2193</v>
      </c>
      <c r="E22" s="50">
        <v>43230</v>
      </c>
      <c r="F22" s="74" t="s">
        <v>285</v>
      </c>
      <c r="G22" s="26" t="s">
        <v>82</v>
      </c>
      <c r="H22" s="47" t="s">
        <v>605</v>
      </c>
      <c r="I22" s="27" t="s">
        <v>77</v>
      </c>
      <c r="J22" s="62">
        <v>35</v>
      </c>
      <c r="K22" s="53">
        <v>260.75</v>
      </c>
      <c r="L22" s="29">
        <f t="shared" si="0"/>
        <v>1460.2</v>
      </c>
      <c r="M22" s="28">
        <f t="shared" si="1"/>
        <v>10586.45</v>
      </c>
    </row>
    <row r="23" spans="1:13" x14ac:dyDescent="0.2">
      <c r="A23" s="75" t="s">
        <v>1132</v>
      </c>
      <c r="B23" s="76" t="s">
        <v>1129</v>
      </c>
      <c r="C23" s="77">
        <v>43242</v>
      </c>
      <c r="D23" s="36">
        <v>2194</v>
      </c>
      <c r="E23" s="24">
        <v>43230</v>
      </c>
      <c r="F23" s="74" t="s">
        <v>196</v>
      </c>
      <c r="G23" s="26" t="s">
        <v>82</v>
      </c>
      <c r="H23" s="47" t="s">
        <v>90</v>
      </c>
      <c r="I23" s="27" t="s">
        <v>91</v>
      </c>
      <c r="J23" s="62">
        <v>90</v>
      </c>
      <c r="K23" s="53">
        <v>159.5</v>
      </c>
      <c r="L23" s="29">
        <f t="shared" si="0"/>
        <v>2296.8000000000002</v>
      </c>
      <c r="M23" s="28">
        <f t="shared" si="1"/>
        <v>16651.8</v>
      </c>
    </row>
    <row r="24" spans="1:13" x14ac:dyDescent="0.2">
      <c r="A24" s="75" t="s">
        <v>1133</v>
      </c>
      <c r="B24" s="76" t="s">
        <v>1130</v>
      </c>
      <c r="C24" s="77">
        <v>43242</v>
      </c>
      <c r="D24" s="36">
        <v>2195</v>
      </c>
      <c r="E24" s="24">
        <v>43230</v>
      </c>
      <c r="F24" s="74" t="s">
        <v>196</v>
      </c>
      <c r="G24" s="26" t="s">
        <v>82</v>
      </c>
      <c r="H24" s="47" t="s">
        <v>90</v>
      </c>
      <c r="I24" s="27" t="s">
        <v>91</v>
      </c>
      <c r="J24" s="62">
        <v>90</v>
      </c>
      <c r="K24" s="53">
        <v>159.5</v>
      </c>
      <c r="L24" s="29">
        <f t="shared" si="0"/>
        <v>2296.8000000000002</v>
      </c>
      <c r="M24" s="28">
        <f t="shared" si="1"/>
        <v>16651.8</v>
      </c>
    </row>
    <row r="25" spans="1:13" x14ac:dyDescent="0.2">
      <c r="A25" s="75" t="s">
        <v>1134</v>
      </c>
      <c r="B25" s="76" t="s">
        <v>1131</v>
      </c>
      <c r="C25" s="77">
        <v>43242</v>
      </c>
      <c r="D25" s="36">
        <v>2196</v>
      </c>
      <c r="E25" s="24">
        <v>43230</v>
      </c>
      <c r="F25" s="74" t="s">
        <v>196</v>
      </c>
      <c r="G25" s="26" t="s">
        <v>82</v>
      </c>
      <c r="H25" s="48" t="s">
        <v>92</v>
      </c>
      <c r="I25" s="27" t="s">
        <v>91</v>
      </c>
      <c r="J25" s="62">
        <v>30</v>
      </c>
      <c r="K25" s="53">
        <v>129.31</v>
      </c>
      <c r="L25" s="29">
        <f t="shared" si="0"/>
        <v>620.68799999999999</v>
      </c>
      <c r="M25" s="28">
        <f t="shared" si="1"/>
        <v>4499.9880000000003</v>
      </c>
    </row>
    <row r="26" spans="1:13" ht="25.5" x14ac:dyDescent="0.2">
      <c r="A26" s="75" t="s">
        <v>1123</v>
      </c>
      <c r="B26" s="76" t="s">
        <v>1125</v>
      </c>
      <c r="C26" s="77">
        <v>43238</v>
      </c>
      <c r="D26" s="36"/>
      <c r="E26" s="24"/>
      <c r="F26" s="74" t="s">
        <v>179</v>
      </c>
      <c r="G26" s="26" t="s">
        <v>30</v>
      </c>
      <c r="H26" s="48" t="s">
        <v>905</v>
      </c>
      <c r="I26" s="27"/>
      <c r="J26" s="62"/>
      <c r="K26" s="53"/>
      <c r="L26" s="29">
        <f t="shared" si="0"/>
        <v>0</v>
      </c>
      <c r="M26" s="28">
        <v>16400</v>
      </c>
    </row>
    <row r="27" spans="1:13" ht="25.5" x14ac:dyDescent="0.2">
      <c r="A27" s="75" t="s">
        <v>1124</v>
      </c>
      <c r="B27" s="76" t="s">
        <v>1126</v>
      </c>
      <c r="C27" s="77">
        <v>43245</v>
      </c>
      <c r="D27" s="36"/>
      <c r="E27" s="24"/>
      <c r="F27" s="74" t="s">
        <v>179</v>
      </c>
      <c r="G27" s="26" t="s">
        <v>30</v>
      </c>
      <c r="H27" s="48" t="s">
        <v>939</v>
      </c>
      <c r="I27" s="27"/>
      <c r="J27" s="62"/>
      <c r="K27" s="53"/>
      <c r="L27" s="29">
        <f t="shared" si="0"/>
        <v>0</v>
      </c>
      <c r="M27" s="28">
        <v>15550</v>
      </c>
    </row>
    <row r="28" spans="1:13" ht="25.5" x14ac:dyDescent="0.2">
      <c r="A28" s="75" t="s">
        <v>1646</v>
      </c>
      <c r="B28" s="76" t="s">
        <v>1647</v>
      </c>
      <c r="C28" s="77">
        <v>43252</v>
      </c>
      <c r="D28" s="36"/>
      <c r="E28" s="24"/>
      <c r="F28" s="74" t="s">
        <v>179</v>
      </c>
      <c r="G28" s="26" t="s">
        <v>30</v>
      </c>
      <c r="H28" s="48" t="s">
        <v>967</v>
      </c>
      <c r="I28" s="27"/>
      <c r="J28" s="62"/>
      <c r="K28" s="53"/>
      <c r="L28" s="29">
        <f t="shared" si="0"/>
        <v>0</v>
      </c>
      <c r="M28" s="28">
        <v>16450</v>
      </c>
    </row>
    <row r="29" spans="1:13" ht="25.5" x14ac:dyDescent="0.2">
      <c r="A29" s="75" t="s">
        <v>1648</v>
      </c>
      <c r="B29" s="76" t="s">
        <v>1649</v>
      </c>
      <c r="C29" s="77">
        <v>43259</v>
      </c>
      <c r="D29" s="36"/>
      <c r="E29" s="24"/>
      <c r="F29" s="74" t="s">
        <v>179</v>
      </c>
      <c r="G29" s="26" t="s">
        <v>30</v>
      </c>
      <c r="H29" s="48" t="s">
        <v>1274</v>
      </c>
      <c r="I29" s="27"/>
      <c r="J29" s="62"/>
      <c r="K29" s="53"/>
      <c r="L29" s="29">
        <f t="shared" si="0"/>
        <v>0</v>
      </c>
      <c r="M29" s="28">
        <v>18100</v>
      </c>
    </row>
    <row r="30" spans="1:13" x14ac:dyDescent="0.2">
      <c r="A30" s="75" t="s">
        <v>1650</v>
      </c>
      <c r="B30" s="76" t="s">
        <v>1651</v>
      </c>
      <c r="C30" s="77">
        <v>43259</v>
      </c>
      <c r="D30" s="36" t="s">
        <v>1344</v>
      </c>
      <c r="E30" s="24">
        <v>43246</v>
      </c>
      <c r="F30" s="74" t="s">
        <v>340</v>
      </c>
      <c r="G30" s="26" t="s">
        <v>145</v>
      </c>
      <c r="H30" s="48" t="s">
        <v>1345</v>
      </c>
      <c r="I30" s="27" t="s">
        <v>77</v>
      </c>
      <c r="J30" s="62">
        <v>40</v>
      </c>
      <c r="K30" s="53">
        <v>600</v>
      </c>
      <c r="L30" s="29">
        <f t="shared" si="0"/>
        <v>3840</v>
      </c>
      <c r="M30" s="28">
        <f>J30*K30+L30</f>
        <v>27840</v>
      </c>
    </row>
    <row r="31" spans="1:13" x14ac:dyDescent="0.2">
      <c r="A31" s="75" t="s">
        <v>1650</v>
      </c>
      <c r="B31" s="76" t="s">
        <v>1651</v>
      </c>
      <c r="C31" s="77">
        <v>43259</v>
      </c>
      <c r="D31" s="36" t="s">
        <v>1344</v>
      </c>
      <c r="E31" s="24">
        <v>43246</v>
      </c>
      <c r="F31" s="74" t="s">
        <v>340</v>
      </c>
      <c r="G31" s="26" t="s">
        <v>145</v>
      </c>
      <c r="H31" s="48" t="s">
        <v>601</v>
      </c>
      <c r="I31" s="27" t="s">
        <v>77</v>
      </c>
      <c r="J31" s="62">
        <v>200</v>
      </c>
      <c r="K31" s="53">
        <v>60</v>
      </c>
      <c r="L31" s="29">
        <f t="shared" si="0"/>
        <v>1920</v>
      </c>
      <c r="M31" s="28">
        <f>J31*K31+L31</f>
        <v>13920</v>
      </c>
    </row>
    <row r="32" spans="1:13" ht="25.5" x14ac:dyDescent="0.2">
      <c r="A32" s="75" t="s">
        <v>1652</v>
      </c>
      <c r="B32" s="76" t="s">
        <v>1653</v>
      </c>
      <c r="C32" s="77">
        <v>43266</v>
      </c>
      <c r="D32" s="36"/>
      <c r="E32" s="24"/>
      <c r="F32" s="74" t="s">
        <v>179</v>
      </c>
      <c r="G32" s="26" t="s">
        <v>30</v>
      </c>
      <c r="H32" s="48" t="s">
        <v>1353</v>
      </c>
      <c r="I32" s="27"/>
      <c r="J32" s="62"/>
      <c r="K32" s="53"/>
      <c r="L32" s="29">
        <f t="shared" si="0"/>
        <v>0</v>
      </c>
      <c r="M32" s="28">
        <v>18100</v>
      </c>
    </row>
    <row r="33" spans="1:17" ht="15" x14ac:dyDescent="0.25">
      <c r="A33" s="75" t="s">
        <v>1654</v>
      </c>
      <c r="B33" s="76" t="s">
        <v>1655</v>
      </c>
      <c r="C33" s="77">
        <v>43266</v>
      </c>
      <c r="D33" s="36">
        <v>2273</v>
      </c>
      <c r="E33" s="24">
        <v>43262</v>
      </c>
      <c r="F33" s="74" t="s">
        <v>196</v>
      </c>
      <c r="G33" s="26" t="s">
        <v>82</v>
      </c>
      <c r="H33" s="48" t="s">
        <v>90</v>
      </c>
      <c r="I33" s="27" t="s">
        <v>96</v>
      </c>
      <c r="J33" s="62">
        <v>3</v>
      </c>
      <c r="K33" s="53">
        <v>3189.65</v>
      </c>
      <c r="L33" s="29">
        <f t="shared" si="0"/>
        <v>1531.0320000000002</v>
      </c>
      <c r="M33" s="28">
        <f>J33*K33+L33</f>
        <v>11099.982</v>
      </c>
      <c r="N33" s="1"/>
      <c r="O33" s="1"/>
      <c r="P33" s="1"/>
      <c r="Q33" s="1"/>
    </row>
    <row r="34" spans="1:17" ht="15" x14ac:dyDescent="0.25">
      <c r="A34" s="75" t="s">
        <v>1656</v>
      </c>
      <c r="B34" s="76" t="s">
        <v>1657</v>
      </c>
      <c r="C34" s="77">
        <v>43266</v>
      </c>
      <c r="D34" s="36">
        <v>2274</v>
      </c>
      <c r="E34" s="24">
        <v>43262</v>
      </c>
      <c r="F34" s="74" t="s">
        <v>285</v>
      </c>
      <c r="G34" s="26" t="s">
        <v>82</v>
      </c>
      <c r="H34" s="48" t="s">
        <v>605</v>
      </c>
      <c r="I34" s="27" t="s">
        <v>77</v>
      </c>
      <c r="J34" s="62">
        <v>10</v>
      </c>
      <c r="K34" s="53">
        <v>255.95</v>
      </c>
      <c r="L34" s="29">
        <f t="shared" si="0"/>
        <v>409.52</v>
      </c>
      <c r="M34" s="28">
        <f>J34*K34+L34</f>
        <v>2969.02</v>
      </c>
      <c r="N34" s="1"/>
      <c r="O34" s="1"/>
      <c r="P34" s="1"/>
      <c r="Q34" s="1"/>
    </row>
    <row r="35" spans="1:17" ht="15" x14ac:dyDescent="0.25">
      <c r="A35" s="75" t="s">
        <v>1658</v>
      </c>
      <c r="B35" s="76" t="s">
        <v>1659</v>
      </c>
      <c r="C35" s="77">
        <v>43266</v>
      </c>
      <c r="D35" s="94">
        <v>2275</v>
      </c>
      <c r="E35" s="24">
        <v>43262</v>
      </c>
      <c r="F35" s="74" t="s">
        <v>285</v>
      </c>
      <c r="G35" s="26" t="s">
        <v>82</v>
      </c>
      <c r="H35" s="48" t="s">
        <v>590</v>
      </c>
      <c r="I35" s="27" t="s">
        <v>587</v>
      </c>
      <c r="J35" s="62">
        <v>10</v>
      </c>
      <c r="K35" s="53">
        <v>37</v>
      </c>
      <c r="L35" s="29">
        <f t="shared" si="0"/>
        <v>59.2</v>
      </c>
      <c r="M35" s="28">
        <f>J35*K35+L35</f>
        <v>429.2</v>
      </c>
      <c r="N35" s="1"/>
      <c r="O35" s="1"/>
      <c r="P35" s="1"/>
      <c r="Q35" s="1"/>
    </row>
    <row r="36" spans="1:17" ht="15" x14ac:dyDescent="0.25">
      <c r="A36" s="75" t="s">
        <v>1658</v>
      </c>
      <c r="B36" s="76" t="s">
        <v>1659</v>
      </c>
      <c r="C36" s="77">
        <v>43266</v>
      </c>
      <c r="D36" s="94">
        <v>2275</v>
      </c>
      <c r="E36" s="24">
        <v>43262</v>
      </c>
      <c r="F36" s="74" t="s">
        <v>285</v>
      </c>
      <c r="G36" s="26" t="s">
        <v>82</v>
      </c>
      <c r="H36" s="48" t="s">
        <v>109</v>
      </c>
      <c r="I36" s="27" t="s">
        <v>587</v>
      </c>
      <c r="J36" s="62">
        <v>60</v>
      </c>
      <c r="K36" s="53">
        <v>33</v>
      </c>
      <c r="L36" s="29">
        <f t="shared" si="0"/>
        <v>316.8</v>
      </c>
      <c r="M36" s="28">
        <f>J36*K36+L36</f>
        <v>2296.8000000000002</v>
      </c>
      <c r="N36" s="1"/>
      <c r="O36" s="1"/>
      <c r="P36" s="1"/>
      <c r="Q36" s="1"/>
    </row>
    <row r="37" spans="1:17" ht="15" x14ac:dyDescent="0.25">
      <c r="A37" s="75" t="s">
        <v>1660</v>
      </c>
      <c r="B37" s="76" t="s">
        <v>1661</v>
      </c>
      <c r="C37" s="77">
        <v>43266</v>
      </c>
      <c r="D37" s="94">
        <v>2276</v>
      </c>
      <c r="E37" s="24">
        <v>43262</v>
      </c>
      <c r="F37" s="74" t="s">
        <v>196</v>
      </c>
      <c r="G37" s="26" t="s">
        <v>82</v>
      </c>
      <c r="H37" s="48" t="s">
        <v>92</v>
      </c>
      <c r="I37" s="27" t="s">
        <v>96</v>
      </c>
      <c r="J37" s="62">
        <v>1</v>
      </c>
      <c r="K37" s="53">
        <v>2586.1999999999998</v>
      </c>
      <c r="L37" s="29">
        <f t="shared" si="0"/>
        <v>413.79199999999997</v>
      </c>
      <c r="M37" s="28">
        <f>J37*K37+L37</f>
        <v>2999.9919999999997</v>
      </c>
      <c r="N37" s="1"/>
      <c r="O37" s="1"/>
      <c r="P37" s="1"/>
      <c r="Q37" s="1"/>
    </row>
    <row r="38" spans="1:17" ht="25.5" x14ac:dyDescent="0.25">
      <c r="A38" s="75" t="s">
        <v>1662</v>
      </c>
      <c r="B38" s="76" t="s">
        <v>1663</v>
      </c>
      <c r="C38" s="77">
        <v>43273</v>
      </c>
      <c r="D38" s="94"/>
      <c r="E38" s="24"/>
      <c r="F38" s="74" t="s">
        <v>179</v>
      </c>
      <c r="G38" s="26" t="s">
        <v>30</v>
      </c>
      <c r="H38" s="48" t="s">
        <v>1372</v>
      </c>
      <c r="I38" s="27"/>
      <c r="J38" s="62"/>
      <c r="K38" s="53"/>
      <c r="L38" s="29">
        <f t="shared" si="0"/>
        <v>0</v>
      </c>
      <c r="M38" s="28">
        <v>20200</v>
      </c>
      <c r="N38" s="1"/>
      <c r="O38" s="1"/>
      <c r="P38" s="1"/>
      <c r="Q38" s="1"/>
    </row>
    <row r="39" spans="1:17" ht="25.5" x14ac:dyDescent="0.25">
      <c r="A39" s="75" t="s">
        <v>1664</v>
      </c>
      <c r="B39" s="76" t="s">
        <v>1665</v>
      </c>
      <c r="C39" s="77">
        <v>43280</v>
      </c>
      <c r="D39" s="94"/>
      <c r="E39" s="24"/>
      <c r="F39" s="74" t="s">
        <v>179</v>
      </c>
      <c r="G39" s="26" t="s">
        <v>30</v>
      </c>
      <c r="H39" s="48" t="s">
        <v>1381</v>
      </c>
      <c r="I39" s="27"/>
      <c r="J39" s="62"/>
      <c r="K39" s="53"/>
      <c r="L39" s="29">
        <f t="shared" si="0"/>
        <v>0</v>
      </c>
      <c r="M39" s="28">
        <v>18400</v>
      </c>
      <c r="N39" s="1"/>
      <c r="O39" s="1"/>
      <c r="P39" s="1"/>
      <c r="Q39" s="1"/>
    </row>
    <row r="40" spans="1:17" ht="25.5" x14ac:dyDescent="0.25">
      <c r="A40" s="75" t="s">
        <v>1909</v>
      </c>
      <c r="B40" s="76" t="s">
        <v>1908</v>
      </c>
      <c r="C40" s="77">
        <v>43287</v>
      </c>
      <c r="D40" s="94"/>
      <c r="E40" s="24"/>
      <c r="F40" s="74" t="s">
        <v>179</v>
      </c>
      <c r="G40" s="26" t="s">
        <v>30</v>
      </c>
      <c r="H40" s="48" t="s">
        <v>1385</v>
      </c>
      <c r="I40" s="27"/>
      <c r="J40" s="62"/>
      <c r="K40" s="53"/>
      <c r="L40" s="29">
        <f t="shared" si="0"/>
        <v>0</v>
      </c>
      <c r="M40" s="28">
        <v>9400</v>
      </c>
      <c r="N40" s="1"/>
      <c r="O40" s="1"/>
      <c r="P40" s="1"/>
      <c r="Q40" s="1"/>
    </row>
    <row r="41" spans="1:17" s="117" customFormat="1" ht="15" x14ac:dyDescent="0.25">
      <c r="A41" s="75" t="s">
        <v>2742</v>
      </c>
      <c r="B41" s="75" t="s">
        <v>2741</v>
      </c>
      <c r="C41" s="77">
        <v>43326</v>
      </c>
      <c r="D41" s="118" t="s">
        <v>1405</v>
      </c>
      <c r="E41" s="106">
        <v>43272</v>
      </c>
      <c r="F41" s="168" t="s">
        <v>258</v>
      </c>
      <c r="G41" s="109" t="s">
        <v>455</v>
      </c>
      <c r="H41" s="110" t="s">
        <v>456</v>
      </c>
      <c r="I41" s="111" t="s">
        <v>458</v>
      </c>
      <c r="J41" s="112">
        <v>2</v>
      </c>
      <c r="K41" s="113">
        <v>1540</v>
      </c>
      <c r="L41" s="114">
        <f t="shared" si="0"/>
        <v>492.8</v>
      </c>
      <c r="M41" s="115">
        <f t="shared" ref="M41:M49" si="2">J41*K41+L41</f>
        <v>3572.8</v>
      </c>
      <c r="N41" s="116"/>
      <c r="O41" s="116"/>
      <c r="P41" s="116"/>
      <c r="Q41" s="116"/>
    </row>
    <row r="42" spans="1:17" s="117" customFormat="1" ht="15" x14ac:dyDescent="0.25">
      <c r="A42" s="75" t="s">
        <v>2742</v>
      </c>
      <c r="B42" s="75" t="s">
        <v>2741</v>
      </c>
      <c r="C42" s="77">
        <v>43326</v>
      </c>
      <c r="D42" s="118" t="s">
        <v>1405</v>
      </c>
      <c r="E42" s="106">
        <v>43272</v>
      </c>
      <c r="F42" s="168" t="s">
        <v>258</v>
      </c>
      <c r="G42" s="109" t="s">
        <v>455</v>
      </c>
      <c r="H42" s="110" t="s">
        <v>886</v>
      </c>
      <c r="I42" s="111" t="s">
        <v>458</v>
      </c>
      <c r="J42" s="112">
        <v>1</v>
      </c>
      <c r="K42" s="113">
        <v>1485</v>
      </c>
      <c r="L42" s="114">
        <f t="shared" si="0"/>
        <v>237.6</v>
      </c>
      <c r="M42" s="115">
        <f t="shared" si="2"/>
        <v>1722.6</v>
      </c>
      <c r="N42" s="116"/>
      <c r="O42" s="116"/>
      <c r="P42" s="116"/>
      <c r="Q42" s="116"/>
    </row>
    <row r="43" spans="1:17" ht="15" x14ac:dyDescent="0.25">
      <c r="A43" s="75" t="s">
        <v>1919</v>
      </c>
      <c r="B43" s="76" t="s">
        <v>1918</v>
      </c>
      <c r="C43" s="77">
        <v>43292</v>
      </c>
      <c r="D43" s="94">
        <v>2324</v>
      </c>
      <c r="E43" s="24">
        <v>43278</v>
      </c>
      <c r="F43" s="168" t="s">
        <v>440</v>
      </c>
      <c r="G43" s="26" t="s">
        <v>82</v>
      </c>
      <c r="H43" s="48" t="s">
        <v>1427</v>
      </c>
      <c r="I43" s="27" t="s">
        <v>77</v>
      </c>
      <c r="J43" s="62">
        <v>2</v>
      </c>
      <c r="K43" s="53">
        <v>23</v>
      </c>
      <c r="L43" s="29">
        <f t="shared" si="0"/>
        <v>7.36</v>
      </c>
      <c r="M43" s="28">
        <f t="shared" si="2"/>
        <v>53.36</v>
      </c>
      <c r="N43" s="1"/>
      <c r="O43" s="1"/>
      <c r="P43" s="1"/>
      <c r="Q43" s="1"/>
    </row>
    <row r="44" spans="1:17" ht="15" x14ac:dyDescent="0.25">
      <c r="A44" s="75" t="s">
        <v>1919</v>
      </c>
      <c r="B44" s="76" t="s">
        <v>1918</v>
      </c>
      <c r="C44" s="77">
        <v>43292</v>
      </c>
      <c r="D44" s="94">
        <v>2324</v>
      </c>
      <c r="E44" s="24">
        <v>43278</v>
      </c>
      <c r="F44" s="168" t="s">
        <v>440</v>
      </c>
      <c r="G44" s="26" t="s">
        <v>82</v>
      </c>
      <c r="H44" s="48" t="s">
        <v>1428</v>
      </c>
      <c r="I44" s="27" t="s">
        <v>77</v>
      </c>
      <c r="J44" s="62">
        <v>4</v>
      </c>
      <c r="K44" s="53">
        <v>10</v>
      </c>
      <c r="L44" s="29">
        <f t="shared" si="0"/>
        <v>6.4</v>
      </c>
      <c r="M44" s="28">
        <f t="shared" si="2"/>
        <v>46.4</v>
      </c>
      <c r="N44" s="1"/>
      <c r="O44" s="1"/>
      <c r="P44" s="1"/>
      <c r="Q44" s="1"/>
    </row>
    <row r="45" spans="1:17" ht="15" x14ac:dyDescent="0.25">
      <c r="A45" s="75" t="s">
        <v>1919</v>
      </c>
      <c r="B45" s="76" t="s">
        <v>1918</v>
      </c>
      <c r="C45" s="77">
        <v>43292</v>
      </c>
      <c r="D45" s="94">
        <v>2324</v>
      </c>
      <c r="E45" s="24">
        <v>43278</v>
      </c>
      <c r="F45" s="168" t="s">
        <v>440</v>
      </c>
      <c r="G45" s="26" t="s">
        <v>82</v>
      </c>
      <c r="H45" s="48" t="s">
        <v>1429</v>
      </c>
      <c r="I45" s="27" t="s">
        <v>77</v>
      </c>
      <c r="J45" s="62">
        <v>10</v>
      </c>
      <c r="K45" s="53">
        <v>13</v>
      </c>
      <c r="L45" s="29">
        <f t="shared" si="0"/>
        <v>20.8</v>
      </c>
      <c r="M45" s="28">
        <f t="shared" si="2"/>
        <v>150.80000000000001</v>
      </c>
      <c r="N45" s="1"/>
      <c r="O45" s="1"/>
      <c r="P45" s="1"/>
      <c r="Q45" s="1"/>
    </row>
    <row r="46" spans="1:17" ht="15" x14ac:dyDescent="0.25">
      <c r="A46" s="75" t="s">
        <v>1919</v>
      </c>
      <c r="B46" s="76" t="s">
        <v>1918</v>
      </c>
      <c r="C46" s="77">
        <v>43292</v>
      </c>
      <c r="D46" s="94">
        <v>2324</v>
      </c>
      <c r="E46" s="24">
        <v>43278</v>
      </c>
      <c r="F46" s="168" t="s">
        <v>440</v>
      </c>
      <c r="G46" s="26" t="s">
        <v>82</v>
      </c>
      <c r="H46" s="32" t="s">
        <v>1430</v>
      </c>
      <c r="I46" s="27" t="s">
        <v>77</v>
      </c>
      <c r="J46" s="62">
        <v>30</v>
      </c>
      <c r="K46" s="53">
        <v>0.5</v>
      </c>
      <c r="L46" s="29">
        <f t="shared" si="0"/>
        <v>2.4</v>
      </c>
      <c r="M46" s="28">
        <f t="shared" si="2"/>
        <v>17.399999999999999</v>
      </c>
      <c r="N46" s="1"/>
      <c r="O46" s="1"/>
      <c r="P46" s="1"/>
      <c r="Q46" s="1"/>
    </row>
    <row r="47" spans="1:17" ht="15" x14ac:dyDescent="0.25">
      <c r="A47" s="75" t="s">
        <v>1919</v>
      </c>
      <c r="B47" s="76" t="s">
        <v>1918</v>
      </c>
      <c r="C47" s="77">
        <v>43292</v>
      </c>
      <c r="D47" s="94">
        <v>2324</v>
      </c>
      <c r="E47" s="24">
        <v>43278</v>
      </c>
      <c r="F47" s="168" t="s">
        <v>440</v>
      </c>
      <c r="G47" s="26" t="s">
        <v>82</v>
      </c>
      <c r="H47" s="32" t="s">
        <v>1431</v>
      </c>
      <c r="I47" s="27" t="s">
        <v>77</v>
      </c>
      <c r="J47" s="62">
        <v>6</v>
      </c>
      <c r="K47" s="53">
        <v>14</v>
      </c>
      <c r="L47" s="29">
        <f t="shared" si="0"/>
        <v>13.44</v>
      </c>
      <c r="M47" s="28">
        <f t="shared" si="2"/>
        <v>97.44</v>
      </c>
      <c r="N47" s="1"/>
      <c r="O47" s="1"/>
      <c r="P47" s="1"/>
      <c r="Q47" s="1"/>
    </row>
    <row r="48" spans="1:17" ht="15" x14ac:dyDescent="0.25">
      <c r="A48" s="75" t="s">
        <v>1919</v>
      </c>
      <c r="B48" s="76" t="s">
        <v>1918</v>
      </c>
      <c r="C48" s="77">
        <v>43292</v>
      </c>
      <c r="D48" s="94">
        <v>2324</v>
      </c>
      <c r="E48" s="24">
        <v>43278</v>
      </c>
      <c r="F48" s="168" t="s">
        <v>440</v>
      </c>
      <c r="G48" s="26" t="s">
        <v>82</v>
      </c>
      <c r="H48" s="32" t="s">
        <v>1432</v>
      </c>
      <c r="I48" s="27" t="s">
        <v>77</v>
      </c>
      <c r="J48" s="62">
        <v>2</v>
      </c>
      <c r="K48" s="53">
        <v>42</v>
      </c>
      <c r="L48" s="29">
        <f t="shared" si="0"/>
        <v>13.44</v>
      </c>
      <c r="M48" s="28">
        <f t="shared" si="2"/>
        <v>97.44</v>
      </c>
      <c r="N48" s="1"/>
      <c r="O48" s="1"/>
      <c r="P48" s="1"/>
      <c r="Q48" s="1"/>
    </row>
    <row r="49" spans="1:17" ht="15" x14ac:dyDescent="0.25">
      <c r="A49" s="75" t="s">
        <v>1921</v>
      </c>
      <c r="B49" s="76" t="s">
        <v>1920</v>
      </c>
      <c r="C49" s="77">
        <v>43292</v>
      </c>
      <c r="D49" s="94">
        <v>2325</v>
      </c>
      <c r="E49" s="24">
        <v>43278</v>
      </c>
      <c r="F49" s="74" t="s">
        <v>285</v>
      </c>
      <c r="G49" s="26" t="s">
        <v>82</v>
      </c>
      <c r="H49" s="32" t="s">
        <v>1433</v>
      </c>
      <c r="I49" s="27" t="s">
        <v>77</v>
      </c>
      <c r="J49" s="62">
        <v>4</v>
      </c>
      <c r="K49" s="53">
        <v>67</v>
      </c>
      <c r="L49" s="29">
        <f t="shared" si="0"/>
        <v>42.88</v>
      </c>
      <c r="M49" s="28">
        <f t="shared" si="2"/>
        <v>310.88</v>
      </c>
      <c r="N49" s="1"/>
      <c r="O49" s="1"/>
      <c r="P49" s="1"/>
      <c r="Q49" s="1"/>
    </row>
    <row r="50" spans="1:17" ht="15" x14ac:dyDescent="0.25">
      <c r="A50" s="75" t="s">
        <v>1921</v>
      </c>
      <c r="B50" s="76" t="s">
        <v>1920</v>
      </c>
      <c r="C50" s="77">
        <v>43292</v>
      </c>
      <c r="D50" s="94">
        <v>2325</v>
      </c>
      <c r="E50" s="24">
        <v>43278</v>
      </c>
      <c r="F50" s="74" t="s">
        <v>285</v>
      </c>
      <c r="G50" s="26" t="s">
        <v>82</v>
      </c>
      <c r="H50" s="32" t="s">
        <v>1434</v>
      </c>
      <c r="I50" s="27" t="s">
        <v>77</v>
      </c>
      <c r="J50" s="62">
        <v>10</v>
      </c>
      <c r="K50" s="53">
        <v>38</v>
      </c>
      <c r="L50" s="29">
        <f t="shared" ref="L50:L56" si="3">J50*K50*0.16</f>
        <v>60.800000000000004</v>
      </c>
      <c r="M50" s="28">
        <f t="shared" ref="M50:M56" si="4">J50*K50+L50</f>
        <v>440.8</v>
      </c>
      <c r="N50" s="1"/>
      <c r="O50" s="1"/>
      <c r="P50" s="1"/>
      <c r="Q50" s="1"/>
    </row>
    <row r="51" spans="1:17" ht="15" x14ac:dyDescent="0.25">
      <c r="A51" s="75" t="s">
        <v>1921</v>
      </c>
      <c r="B51" s="76" t="s">
        <v>1920</v>
      </c>
      <c r="C51" s="77">
        <v>43292</v>
      </c>
      <c r="D51" s="94">
        <v>2325</v>
      </c>
      <c r="E51" s="24">
        <v>43278</v>
      </c>
      <c r="F51" s="74" t="s">
        <v>285</v>
      </c>
      <c r="G51" s="26" t="s">
        <v>82</v>
      </c>
      <c r="H51" s="32" t="s">
        <v>1436</v>
      </c>
      <c r="I51" s="27" t="s">
        <v>473</v>
      </c>
      <c r="J51" s="62">
        <v>3</v>
      </c>
      <c r="K51" s="53">
        <v>825</v>
      </c>
      <c r="L51" s="29">
        <f t="shared" si="3"/>
        <v>396</v>
      </c>
      <c r="M51" s="28">
        <f t="shared" si="4"/>
        <v>2871</v>
      </c>
      <c r="N51" s="1"/>
      <c r="O51" s="1"/>
      <c r="P51" s="1"/>
      <c r="Q51" s="1"/>
    </row>
    <row r="52" spans="1:17" ht="15" x14ac:dyDescent="0.25">
      <c r="A52" s="75" t="s">
        <v>1921</v>
      </c>
      <c r="B52" s="76" t="s">
        <v>1920</v>
      </c>
      <c r="C52" s="77">
        <v>43292</v>
      </c>
      <c r="D52" s="94">
        <v>2325</v>
      </c>
      <c r="E52" s="24">
        <v>43278</v>
      </c>
      <c r="F52" s="74" t="s">
        <v>285</v>
      </c>
      <c r="G52" s="26" t="s">
        <v>82</v>
      </c>
      <c r="H52" s="32" t="s">
        <v>1435</v>
      </c>
      <c r="I52" s="27" t="s">
        <v>473</v>
      </c>
      <c r="J52" s="62">
        <v>2</v>
      </c>
      <c r="K52" s="53">
        <v>615</v>
      </c>
      <c r="L52" s="29">
        <f t="shared" si="3"/>
        <v>196.8</v>
      </c>
      <c r="M52" s="28">
        <f t="shared" si="4"/>
        <v>1426.8</v>
      </c>
      <c r="N52" s="1"/>
      <c r="O52" s="1"/>
      <c r="P52" s="1"/>
      <c r="Q52" s="1"/>
    </row>
    <row r="53" spans="1:17" ht="15" x14ac:dyDescent="0.25">
      <c r="A53" s="75" t="s">
        <v>1921</v>
      </c>
      <c r="B53" s="76" t="s">
        <v>1920</v>
      </c>
      <c r="C53" s="77">
        <v>43292</v>
      </c>
      <c r="D53" s="94">
        <v>2325</v>
      </c>
      <c r="E53" s="24">
        <v>43278</v>
      </c>
      <c r="F53" s="74" t="s">
        <v>285</v>
      </c>
      <c r="G53" s="26" t="s">
        <v>82</v>
      </c>
      <c r="H53" s="32" t="s">
        <v>1437</v>
      </c>
      <c r="I53" s="27" t="s">
        <v>77</v>
      </c>
      <c r="J53" s="62">
        <v>2</v>
      </c>
      <c r="K53" s="53">
        <v>108</v>
      </c>
      <c r="L53" s="29">
        <f t="shared" si="3"/>
        <v>34.56</v>
      </c>
      <c r="M53" s="28">
        <f t="shared" si="4"/>
        <v>250.56</v>
      </c>
      <c r="N53" s="1"/>
      <c r="O53" s="1"/>
      <c r="P53" s="1"/>
      <c r="Q53" s="1"/>
    </row>
    <row r="54" spans="1:17" ht="15" x14ac:dyDescent="0.25">
      <c r="A54" s="75" t="s">
        <v>1921</v>
      </c>
      <c r="B54" s="76" t="s">
        <v>1920</v>
      </c>
      <c r="C54" s="77">
        <v>43292</v>
      </c>
      <c r="D54" s="94">
        <v>2325</v>
      </c>
      <c r="E54" s="24">
        <v>43278</v>
      </c>
      <c r="F54" s="74" t="s">
        <v>285</v>
      </c>
      <c r="G54" s="26" t="s">
        <v>82</v>
      </c>
      <c r="H54" s="32" t="s">
        <v>1438</v>
      </c>
      <c r="I54" s="27" t="s">
        <v>77</v>
      </c>
      <c r="J54" s="62">
        <v>4</v>
      </c>
      <c r="K54" s="53">
        <v>73</v>
      </c>
      <c r="L54" s="29">
        <f t="shared" si="3"/>
        <v>46.72</v>
      </c>
      <c r="M54" s="28">
        <f t="shared" si="4"/>
        <v>338.72</v>
      </c>
      <c r="N54" s="1"/>
      <c r="O54" s="1"/>
      <c r="P54" s="1"/>
      <c r="Q54" s="1"/>
    </row>
    <row r="55" spans="1:17" ht="15" x14ac:dyDescent="0.25">
      <c r="A55" s="75" t="s">
        <v>1915</v>
      </c>
      <c r="B55" s="76" t="s">
        <v>1914</v>
      </c>
      <c r="C55" s="77">
        <v>43285</v>
      </c>
      <c r="D55" s="94" t="s">
        <v>1485</v>
      </c>
      <c r="E55" s="24">
        <v>43269</v>
      </c>
      <c r="F55" s="168" t="s">
        <v>258</v>
      </c>
      <c r="G55" s="26" t="s">
        <v>455</v>
      </c>
      <c r="H55" s="32" t="s">
        <v>1486</v>
      </c>
      <c r="I55" s="27" t="s">
        <v>458</v>
      </c>
      <c r="J55" s="62">
        <v>1</v>
      </c>
      <c r="K55" s="53">
        <v>1540</v>
      </c>
      <c r="L55" s="29">
        <f t="shared" si="3"/>
        <v>246.4</v>
      </c>
      <c r="M55" s="28">
        <f t="shared" si="4"/>
        <v>1786.4</v>
      </c>
      <c r="N55" s="1"/>
      <c r="O55" s="1"/>
      <c r="P55" s="1"/>
      <c r="Q55" s="1"/>
    </row>
    <row r="56" spans="1:17" ht="15" x14ac:dyDescent="0.25">
      <c r="A56" s="75" t="s">
        <v>1915</v>
      </c>
      <c r="B56" s="76" t="s">
        <v>1914</v>
      </c>
      <c r="C56" s="77">
        <v>43285</v>
      </c>
      <c r="D56" s="94" t="s">
        <v>1485</v>
      </c>
      <c r="E56" s="24">
        <v>43269</v>
      </c>
      <c r="F56" s="168" t="s">
        <v>258</v>
      </c>
      <c r="G56" s="26" t="s">
        <v>455</v>
      </c>
      <c r="H56" s="32" t="s">
        <v>465</v>
      </c>
      <c r="I56" s="27" t="s">
        <v>458</v>
      </c>
      <c r="J56" s="62">
        <v>1</v>
      </c>
      <c r="K56" s="53">
        <v>1485</v>
      </c>
      <c r="L56" s="29">
        <f t="shared" si="3"/>
        <v>237.6</v>
      </c>
      <c r="M56" s="28">
        <f t="shared" si="4"/>
        <v>1722.6</v>
      </c>
      <c r="N56" s="1"/>
      <c r="O56" s="1"/>
      <c r="P56" s="1"/>
      <c r="Q56" s="1"/>
    </row>
    <row r="57" spans="1:17" ht="25.5" x14ac:dyDescent="0.25">
      <c r="A57" s="75" t="s">
        <v>1917</v>
      </c>
      <c r="B57" s="76" t="s">
        <v>1916</v>
      </c>
      <c r="C57" s="77">
        <v>43292</v>
      </c>
      <c r="D57" s="94">
        <v>2293</v>
      </c>
      <c r="E57" s="24">
        <v>43266</v>
      </c>
      <c r="F57" s="74" t="s">
        <v>285</v>
      </c>
      <c r="G57" s="26" t="s">
        <v>82</v>
      </c>
      <c r="H57" s="32" t="s">
        <v>1488</v>
      </c>
      <c r="I57" s="27" t="s">
        <v>77</v>
      </c>
      <c r="J57" s="62">
        <v>3</v>
      </c>
      <c r="K57" s="53">
        <v>1180</v>
      </c>
      <c r="L57" s="29">
        <f>J57*K57*0.16</f>
        <v>566.4</v>
      </c>
      <c r="M57" s="28">
        <f>J57*K57+L57</f>
        <v>4106.3999999999996</v>
      </c>
      <c r="N57" s="1"/>
      <c r="O57" s="1"/>
      <c r="P57" s="1"/>
      <c r="Q57" s="1"/>
    </row>
    <row r="58" spans="1:17" ht="25.5" x14ac:dyDescent="0.25">
      <c r="A58" s="75" t="s">
        <v>1910</v>
      </c>
      <c r="B58" s="76" t="s">
        <v>1912</v>
      </c>
      <c r="C58" s="77">
        <v>43294</v>
      </c>
      <c r="D58" s="94"/>
      <c r="E58" s="24"/>
      <c r="F58" s="74" t="s">
        <v>179</v>
      </c>
      <c r="G58" s="26" t="s">
        <v>30</v>
      </c>
      <c r="H58" s="48" t="s">
        <v>1489</v>
      </c>
      <c r="I58" s="27"/>
      <c r="J58" s="62"/>
      <c r="K58" s="53"/>
      <c r="L58" s="29">
        <f>J58*K58*0.16</f>
        <v>0</v>
      </c>
      <c r="M58" s="28">
        <v>9400</v>
      </c>
      <c r="N58" s="1"/>
      <c r="O58" s="1"/>
      <c r="P58" s="1"/>
      <c r="Q58" s="1"/>
    </row>
    <row r="59" spans="1:17" ht="25.5" x14ac:dyDescent="0.25">
      <c r="A59" s="75" t="s">
        <v>1911</v>
      </c>
      <c r="B59" s="76" t="s">
        <v>1913</v>
      </c>
      <c r="C59" s="77">
        <v>43301</v>
      </c>
      <c r="D59" s="94"/>
      <c r="E59" s="24"/>
      <c r="F59" s="74" t="s">
        <v>179</v>
      </c>
      <c r="G59" s="26" t="s">
        <v>30</v>
      </c>
      <c r="H59" s="48" t="s">
        <v>1498</v>
      </c>
      <c r="I59" s="27"/>
      <c r="J59" s="62"/>
      <c r="K59" s="53"/>
      <c r="L59" s="29">
        <f>J59*K59*0.16</f>
        <v>0</v>
      </c>
      <c r="M59" s="28">
        <v>11800</v>
      </c>
      <c r="N59" s="1"/>
      <c r="O59" s="1"/>
      <c r="P59" s="1"/>
      <c r="Q59" s="1"/>
    </row>
    <row r="60" spans="1:17" s="117" customFormat="1" ht="15" x14ac:dyDescent="0.25">
      <c r="A60" s="163" t="s">
        <v>2144</v>
      </c>
      <c r="B60" s="164" t="s">
        <v>2143</v>
      </c>
      <c r="C60" s="165">
        <v>43326</v>
      </c>
      <c r="D60" s="118">
        <v>2384</v>
      </c>
      <c r="E60" s="106">
        <v>43291</v>
      </c>
      <c r="F60" s="161" t="s">
        <v>285</v>
      </c>
      <c r="G60" s="109" t="s">
        <v>82</v>
      </c>
      <c r="H60" s="110" t="s">
        <v>1838</v>
      </c>
      <c r="I60" s="111" t="s">
        <v>77</v>
      </c>
      <c r="J60" s="112">
        <v>15</v>
      </c>
      <c r="K60" s="113">
        <v>15</v>
      </c>
      <c r="L60" s="114">
        <f t="shared" ref="L60:L70" si="5">J60*K60*0.16</f>
        <v>36</v>
      </c>
      <c r="M60" s="115">
        <f t="shared" ref="M60:M70" si="6">J60*K60+L60</f>
        <v>261</v>
      </c>
      <c r="N60" s="116"/>
      <c r="O60" s="116"/>
      <c r="P60" s="116"/>
      <c r="Q60" s="116"/>
    </row>
    <row r="61" spans="1:17" s="117" customFormat="1" ht="15" x14ac:dyDescent="0.25">
      <c r="A61" s="163" t="s">
        <v>2144</v>
      </c>
      <c r="B61" s="164" t="s">
        <v>2143</v>
      </c>
      <c r="C61" s="165">
        <v>43326</v>
      </c>
      <c r="D61" s="118">
        <v>2384</v>
      </c>
      <c r="E61" s="106">
        <v>43291</v>
      </c>
      <c r="F61" s="161" t="s">
        <v>285</v>
      </c>
      <c r="G61" s="109" t="s">
        <v>82</v>
      </c>
      <c r="H61" s="110" t="s">
        <v>1839</v>
      </c>
      <c r="I61" s="111" t="s">
        <v>88</v>
      </c>
      <c r="J61" s="112">
        <v>5</v>
      </c>
      <c r="K61" s="113">
        <v>80</v>
      </c>
      <c r="L61" s="114">
        <f t="shared" si="5"/>
        <v>64</v>
      </c>
      <c r="M61" s="115">
        <f t="shared" si="6"/>
        <v>464</v>
      </c>
      <c r="N61" s="116"/>
      <c r="O61" s="116"/>
      <c r="P61" s="116"/>
      <c r="Q61" s="116"/>
    </row>
    <row r="62" spans="1:17" s="117" customFormat="1" ht="15" x14ac:dyDescent="0.25">
      <c r="A62" s="163" t="s">
        <v>2144</v>
      </c>
      <c r="B62" s="164" t="s">
        <v>2143</v>
      </c>
      <c r="C62" s="165">
        <v>43326</v>
      </c>
      <c r="D62" s="118">
        <v>2384</v>
      </c>
      <c r="E62" s="106">
        <v>43291</v>
      </c>
      <c r="F62" s="161" t="s">
        <v>285</v>
      </c>
      <c r="G62" s="109" t="s">
        <v>82</v>
      </c>
      <c r="H62" s="110" t="s">
        <v>1840</v>
      </c>
      <c r="I62" s="111" t="s">
        <v>77</v>
      </c>
      <c r="J62" s="112">
        <v>10</v>
      </c>
      <c r="K62" s="113">
        <v>15</v>
      </c>
      <c r="L62" s="114">
        <f t="shared" si="5"/>
        <v>24</v>
      </c>
      <c r="M62" s="115">
        <f t="shared" si="6"/>
        <v>174</v>
      </c>
      <c r="N62" s="116"/>
      <c r="O62" s="116"/>
      <c r="P62" s="116"/>
      <c r="Q62" s="116"/>
    </row>
    <row r="63" spans="1:17" s="117" customFormat="1" ht="25.5" x14ac:dyDescent="0.25">
      <c r="A63" s="163" t="s">
        <v>2744</v>
      </c>
      <c r="B63" s="163" t="s">
        <v>2743</v>
      </c>
      <c r="C63" s="165">
        <v>43353</v>
      </c>
      <c r="D63" s="118">
        <v>10005</v>
      </c>
      <c r="E63" s="106">
        <v>43291</v>
      </c>
      <c r="F63" s="170" t="s">
        <v>267</v>
      </c>
      <c r="G63" s="122" t="s">
        <v>1406</v>
      </c>
      <c r="H63" s="110" t="s">
        <v>2067</v>
      </c>
      <c r="I63" s="111" t="s">
        <v>1463</v>
      </c>
      <c r="J63" s="112">
        <v>2</v>
      </c>
      <c r="K63" s="113">
        <v>767.24</v>
      </c>
      <c r="L63" s="114">
        <f t="shared" si="5"/>
        <v>245.51680000000002</v>
      </c>
      <c r="M63" s="115">
        <f>J63*K63+L63+0.01</f>
        <v>1780.0068000000001</v>
      </c>
      <c r="N63" s="116"/>
      <c r="O63" s="116"/>
      <c r="P63" s="116"/>
      <c r="Q63" s="116"/>
    </row>
    <row r="64" spans="1:17" s="117" customFormat="1" ht="25.5" x14ac:dyDescent="0.25">
      <c r="A64" s="163" t="s">
        <v>2744</v>
      </c>
      <c r="B64" s="163" t="s">
        <v>2743</v>
      </c>
      <c r="C64" s="165">
        <v>43353</v>
      </c>
      <c r="D64" s="118">
        <v>10005</v>
      </c>
      <c r="E64" s="106">
        <v>43291</v>
      </c>
      <c r="F64" s="170" t="s">
        <v>267</v>
      </c>
      <c r="G64" s="122" t="s">
        <v>1406</v>
      </c>
      <c r="H64" s="110" t="s">
        <v>1421</v>
      </c>
      <c r="I64" s="111" t="s">
        <v>78</v>
      </c>
      <c r="J64" s="112">
        <v>10</v>
      </c>
      <c r="K64" s="113">
        <v>21.55</v>
      </c>
      <c r="L64" s="114">
        <f t="shared" si="5"/>
        <v>34.480000000000004</v>
      </c>
      <c r="M64" s="115">
        <f t="shared" si="6"/>
        <v>249.98000000000002</v>
      </c>
      <c r="N64" s="116"/>
      <c r="O64" s="116"/>
      <c r="P64" s="116"/>
      <c r="Q64" s="116"/>
    </row>
    <row r="65" spans="1:17" s="117" customFormat="1" ht="25.5" x14ac:dyDescent="0.25">
      <c r="A65" s="163" t="s">
        <v>2146</v>
      </c>
      <c r="B65" s="164" t="s">
        <v>2145</v>
      </c>
      <c r="C65" s="165">
        <v>43326</v>
      </c>
      <c r="D65" s="118">
        <v>10116</v>
      </c>
      <c r="E65" s="106">
        <v>43312</v>
      </c>
      <c r="F65" s="170" t="s">
        <v>267</v>
      </c>
      <c r="G65" s="122" t="s">
        <v>1406</v>
      </c>
      <c r="H65" s="110" t="s">
        <v>2068</v>
      </c>
      <c r="I65" s="111" t="s">
        <v>1410</v>
      </c>
      <c r="J65" s="112">
        <v>3</v>
      </c>
      <c r="K65" s="113">
        <v>1533.62</v>
      </c>
      <c r="L65" s="114">
        <f t="shared" si="5"/>
        <v>736.13759999999991</v>
      </c>
      <c r="M65" s="115">
        <f t="shared" si="6"/>
        <v>5336.9975999999997</v>
      </c>
      <c r="N65" s="116"/>
      <c r="O65" s="116"/>
      <c r="P65" s="116"/>
      <c r="Q65" s="116"/>
    </row>
    <row r="66" spans="1:17" s="117" customFormat="1" ht="25.5" x14ac:dyDescent="0.25">
      <c r="A66" s="163" t="s">
        <v>2146</v>
      </c>
      <c r="B66" s="164" t="s">
        <v>2145</v>
      </c>
      <c r="C66" s="165">
        <v>43326</v>
      </c>
      <c r="D66" s="118">
        <v>10116</v>
      </c>
      <c r="E66" s="106">
        <v>43312</v>
      </c>
      <c r="F66" s="170" t="s">
        <v>267</v>
      </c>
      <c r="G66" s="122" t="s">
        <v>1406</v>
      </c>
      <c r="H66" s="110" t="s">
        <v>2069</v>
      </c>
      <c r="I66" s="111" t="s">
        <v>1410</v>
      </c>
      <c r="J66" s="112">
        <v>6</v>
      </c>
      <c r="K66" s="113">
        <v>1447.41</v>
      </c>
      <c r="L66" s="114">
        <f t="shared" si="5"/>
        <v>1389.5136000000002</v>
      </c>
      <c r="M66" s="115">
        <f>J66*K66+L66+0.01</f>
        <v>10073.983600000001</v>
      </c>
      <c r="N66" s="116"/>
      <c r="O66" s="116"/>
      <c r="P66" s="116"/>
      <c r="Q66" s="116"/>
    </row>
    <row r="67" spans="1:17" s="117" customFormat="1" ht="25.5" x14ac:dyDescent="0.25">
      <c r="A67" s="163" t="s">
        <v>2146</v>
      </c>
      <c r="B67" s="164" t="s">
        <v>2145</v>
      </c>
      <c r="C67" s="165">
        <v>43326</v>
      </c>
      <c r="D67" s="118">
        <v>10116</v>
      </c>
      <c r="E67" s="106">
        <v>43312</v>
      </c>
      <c r="F67" s="170" t="s">
        <v>267</v>
      </c>
      <c r="G67" s="122" t="s">
        <v>1406</v>
      </c>
      <c r="H67" s="110" t="s">
        <v>2069</v>
      </c>
      <c r="I67" s="111" t="s">
        <v>1410</v>
      </c>
      <c r="J67" s="112">
        <v>1</v>
      </c>
      <c r="K67" s="113">
        <v>1834.67</v>
      </c>
      <c r="L67" s="114">
        <f t="shared" si="5"/>
        <v>293.54720000000003</v>
      </c>
      <c r="M67" s="115">
        <f t="shared" si="6"/>
        <v>2128.2172</v>
      </c>
      <c r="N67" s="116"/>
      <c r="O67" s="116"/>
      <c r="P67" s="116"/>
      <c r="Q67" s="116"/>
    </row>
    <row r="68" spans="1:17" s="117" customFormat="1" ht="25.5" x14ac:dyDescent="0.25">
      <c r="A68" s="163" t="s">
        <v>2146</v>
      </c>
      <c r="B68" s="164" t="s">
        <v>2145</v>
      </c>
      <c r="C68" s="165">
        <v>43326</v>
      </c>
      <c r="D68" s="118">
        <v>10116</v>
      </c>
      <c r="E68" s="106">
        <v>43312</v>
      </c>
      <c r="F68" s="170" t="s">
        <v>267</v>
      </c>
      <c r="G68" s="122" t="s">
        <v>1406</v>
      </c>
      <c r="H68" s="110" t="s">
        <v>2072</v>
      </c>
      <c r="I68" s="111" t="s">
        <v>1463</v>
      </c>
      <c r="J68" s="112">
        <v>1</v>
      </c>
      <c r="K68" s="113">
        <v>689.65</v>
      </c>
      <c r="L68" s="114">
        <f t="shared" si="5"/>
        <v>110.34399999999999</v>
      </c>
      <c r="M68" s="115">
        <f t="shared" si="6"/>
        <v>799.99399999999991</v>
      </c>
      <c r="N68" s="116"/>
      <c r="O68" s="116"/>
      <c r="P68" s="116"/>
      <c r="Q68" s="116"/>
    </row>
    <row r="69" spans="1:17" s="117" customFormat="1" ht="25.5" x14ac:dyDescent="0.25">
      <c r="A69" s="163" t="s">
        <v>2146</v>
      </c>
      <c r="B69" s="164" t="s">
        <v>2145</v>
      </c>
      <c r="C69" s="165">
        <v>43326</v>
      </c>
      <c r="D69" s="118">
        <v>10116</v>
      </c>
      <c r="E69" s="106">
        <v>43312</v>
      </c>
      <c r="F69" s="170" t="s">
        <v>267</v>
      </c>
      <c r="G69" s="122" t="s">
        <v>1406</v>
      </c>
      <c r="H69" s="110" t="s">
        <v>1421</v>
      </c>
      <c r="I69" s="111" t="s">
        <v>78</v>
      </c>
      <c r="J69" s="112">
        <v>6</v>
      </c>
      <c r="K69" s="113">
        <v>21.55</v>
      </c>
      <c r="L69" s="114">
        <f t="shared" si="5"/>
        <v>20.688000000000002</v>
      </c>
      <c r="M69" s="115">
        <f t="shared" si="6"/>
        <v>149.988</v>
      </c>
      <c r="N69" s="116"/>
      <c r="O69" s="116"/>
      <c r="P69" s="116"/>
      <c r="Q69" s="116"/>
    </row>
    <row r="70" spans="1:17" s="117" customFormat="1" ht="25.5" x14ac:dyDescent="0.25">
      <c r="A70" s="163" t="s">
        <v>2146</v>
      </c>
      <c r="B70" s="164" t="s">
        <v>2145</v>
      </c>
      <c r="C70" s="165">
        <v>43326</v>
      </c>
      <c r="D70" s="118">
        <v>10116</v>
      </c>
      <c r="E70" s="106">
        <v>43312</v>
      </c>
      <c r="F70" s="170" t="s">
        <v>267</v>
      </c>
      <c r="G70" s="122" t="s">
        <v>1406</v>
      </c>
      <c r="H70" s="110" t="s">
        <v>2073</v>
      </c>
      <c r="I70" s="111" t="s">
        <v>1410</v>
      </c>
      <c r="J70" s="112">
        <v>1</v>
      </c>
      <c r="K70" s="113">
        <v>536.20000000000005</v>
      </c>
      <c r="L70" s="114">
        <f t="shared" si="5"/>
        <v>85.792000000000016</v>
      </c>
      <c r="M70" s="115">
        <f t="shared" si="6"/>
        <v>621.99200000000008</v>
      </c>
      <c r="N70" s="116"/>
      <c r="O70" s="116"/>
      <c r="P70" s="116"/>
      <c r="Q70" s="116"/>
    </row>
    <row r="71" spans="1:17" ht="15" x14ac:dyDescent="0.25">
      <c r="A71" s="23"/>
      <c r="B71" s="23"/>
      <c r="C71" s="23"/>
      <c r="D71" s="25"/>
      <c r="E71" s="24"/>
      <c r="F71" s="24"/>
      <c r="G71" s="26"/>
      <c r="H71" s="32"/>
      <c r="I71" s="27"/>
      <c r="J71" s="62"/>
      <c r="K71" s="28"/>
      <c r="L71" s="29"/>
      <c r="M71" s="28">
        <f>SUM(M14:M70)</f>
        <v>396263.99119999999</v>
      </c>
      <c r="N71" s="1"/>
      <c r="O71" s="116"/>
      <c r="P71" s="116"/>
      <c r="Q71" s="116"/>
    </row>
    <row r="72" spans="1:17" ht="16.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58"/>
      <c r="P72" s="116"/>
      <c r="Q72" s="159"/>
    </row>
    <row r="73" spans="1:17" ht="16.5" x14ac:dyDescent="0.3">
      <c r="A73" s="38" t="s">
        <v>28</v>
      </c>
      <c r="B73" s="58" t="s">
        <v>563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60"/>
      <c r="P73" s="116"/>
      <c r="Q73" s="157"/>
    </row>
    <row r="74" spans="1:17" ht="16.5" x14ac:dyDescent="0.3">
      <c r="A74" s="17"/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57"/>
      <c r="P74" s="116"/>
      <c r="Q74" s="116"/>
    </row>
    <row r="75" spans="1:17" ht="15" x14ac:dyDescent="0.25">
      <c r="A75" s="17"/>
      <c r="B75" s="15"/>
      <c r="C75" s="1"/>
      <c r="D75" s="46"/>
      <c r="E75" s="1"/>
      <c r="F75" s="1"/>
      <c r="G75" s="1"/>
      <c r="H75" s="1"/>
      <c r="I75" s="1"/>
      <c r="J75" s="1"/>
      <c r="K75" s="1"/>
      <c r="L75" s="1"/>
      <c r="M75" s="1"/>
      <c r="N75" s="1"/>
      <c r="O75" s="116"/>
      <c r="P75" s="116"/>
      <c r="Q75" s="116"/>
    </row>
    <row r="76" spans="1:17" ht="15" x14ac:dyDescent="0.25">
      <c r="A76" s="17"/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x14ac:dyDescent="0.25">
      <c r="A77" s="17"/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x14ac:dyDescent="0.25">
      <c r="A78" s="17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x14ac:dyDescent="0.25">
      <c r="A79" s="17"/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x14ac:dyDescent="0.25">
      <c r="A80" s="17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1"/>
      <c r="O81" s="1"/>
      <c r="P81" s="1"/>
      <c r="Q81" s="1"/>
    </row>
    <row r="82" spans="1:17" ht="15" x14ac:dyDescent="0.25">
      <c r="A82" s="183" t="s">
        <v>23</v>
      </c>
      <c r="B82" s="183"/>
      <c r="C82" s="183"/>
      <c r="D82" s="33"/>
      <c r="E82" s="183" t="s">
        <v>24</v>
      </c>
      <c r="F82" s="183"/>
      <c r="G82" s="33"/>
      <c r="H82" s="156" t="s">
        <v>2581</v>
      </c>
      <c r="I82" s="33"/>
      <c r="J82" s="34"/>
      <c r="K82" s="156" t="s">
        <v>2643</v>
      </c>
      <c r="L82" s="34"/>
      <c r="M82" s="33"/>
    </row>
    <row r="83" spans="1:17" ht="13.9" customHeight="1" x14ac:dyDescent="0.25">
      <c r="A83" s="184" t="s">
        <v>2580</v>
      </c>
      <c r="B83" s="184"/>
      <c r="C83" s="184"/>
      <c r="D83" s="33"/>
      <c r="E83" s="185" t="s">
        <v>25</v>
      </c>
      <c r="F83" s="185"/>
      <c r="G83" s="33"/>
      <c r="H83" s="35" t="s">
        <v>26</v>
      </c>
      <c r="I83" s="33"/>
      <c r="J83" s="186" t="s">
        <v>2644</v>
      </c>
      <c r="K83" s="186"/>
      <c r="L83" s="186"/>
      <c r="M83" s="33"/>
    </row>
    <row r="84" spans="1:17" ht="15" x14ac:dyDescent="0.25">
      <c r="A84" s="55"/>
      <c r="B84" s="55"/>
      <c r="C84" s="55"/>
      <c r="D84" s="1"/>
      <c r="E84" s="1"/>
      <c r="F84" s="1"/>
      <c r="G84" s="1"/>
      <c r="H84" s="1"/>
      <c r="I84" s="1"/>
      <c r="J84" s="187"/>
      <c r="K84" s="187"/>
      <c r="L84" s="187"/>
      <c r="M84" s="1"/>
    </row>
    <row r="85" spans="1:17" ht="15" x14ac:dyDescent="0.25">
      <c r="A85" s="179" t="s">
        <v>27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</row>
  </sheetData>
  <mergeCells count="15">
    <mergeCell ref="A1:M1"/>
    <mergeCell ref="A9:C10"/>
    <mergeCell ref="G9:H9"/>
    <mergeCell ref="L9:M9"/>
    <mergeCell ref="G10:H10"/>
    <mergeCell ref="A7:C7"/>
    <mergeCell ref="A85:M85"/>
    <mergeCell ref="A11:B11"/>
    <mergeCell ref="C11:G11"/>
    <mergeCell ref="I11:M11"/>
    <mergeCell ref="A82:C82"/>
    <mergeCell ref="E82:F82"/>
    <mergeCell ref="A83:C83"/>
    <mergeCell ref="E83:F83"/>
    <mergeCell ref="J83:L84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7" orientation="landscape" horizontalDpi="0" verticalDpi="0" r:id="rId2"/>
  <headerFooter>
    <oddFooter>Página &amp;P&amp;R&amp;A</oddFooter>
  </headerFooter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8"/>
  <sheetViews>
    <sheetView zoomScaleNormal="100" workbookViewId="0">
      <selection activeCell="F37" sqref="F37"/>
    </sheetView>
  </sheetViews>
  <sheetFormatPr baseColWidth="10" defaultRowHeight="14.25" x14ac:dyDescent="0.2"/>
  <cols>
    <col min="1" max="1" width="13" bestFit="1" customWidth="1"/>
    <col min="2" max="2" width="12.75" customWidth="1"/>
    <col min="7" max="7" width="19.3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8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8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8" x14ac:dyDescent="0.25">
      <c r="A5" s="102" t="s">
        <v>0</v>
      </c>
      <c r="B5" s="38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8" x14ac:dyDescent="0.25">
      <c r="A6" s="17"/>
      <c r="B6" s="1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1388</v>
      </c>
      <c r="D11" s="181"/>
      <c r="E11" s="181"/>
      <c r="F11" s="181"/>
      <c r="G11" s="181"/>
      <c r="H11" s="9" t="s">
        <v>9</v>
      </c>
      <c r="I11" s="182" t="s">
        <v>2753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1926</v>
      </c>
      <c r="B14" s="76" t="s">
        <v>1922</v>
      </c>
      <c r="C14" s="77">
        <v>43287</v>
      </c>
      <c r="D14" s="49"/>
      <c r="E14" s="50"/>
      <c r="F14" s="74" t="s">
        <v>179</v>
      </c>
      <c r="G14" s="26" t="s">
        <v>30</v>
      </c>
      <c r="H14" s="51" t="s">
        <v>1385</v>
      </c>
      <c r="I14" s="40"/>
      <c r="J14" s="61"/>
      <c r="K14" s="52"/>
      <c r="L14" s="29">
        <f t="shared" ref="L14:L33" si="0">J14*K14*0.16</f>
        <v>0</v>
      </c>
      <c r="M14" s="28">
        <v>10900</v>
      </c>
    </row>
    <row r="15" spans="1:13" ht="25.5" x14ac:dyDescent="0.2">
      <c r="A15" s="75" t="s">
        <v>1927</v>
      </c>
      <c r="B15" s="76" t="s">
        <v>1923</v>
      </c>
      <c r="C15" s="77">
        <v>43294</v>
      </c>
      <c r="D15" s="49"/>
      <c r="E15" s="50"/>
      <c r="F15" s="74" t="s">
        <v>179</v>
      </c>
      <c r="G15" s="26" t="s">
        <v>30</v>
      </c>
      <c r="H15" s="51" t="s">
        <v>1489</v>
      </c>
      <c r="I15" s="40"/>
      <c r="J15" s="61"/>
      <c r="K15" s="52"/>
      <c r="L15" s="29">
        <f t="shared" si="0"/>
        <v>0</v>
      </c>
      <c r="M15" s="28">
        <v>13300</v>
      </c>
    </row>
    <row r="16" spans="1:13" s="117" customFormat="1" x14ac:dyDescent="0.2">
      <c r="A16" s="163" t="s">
        <v>2149</v>
      </c>
      <c r="B16" s="164" t="s">
        <v>2148</v>
      </c>
      <c r="C16" s="165">
        <v>43326</v>
      </c>
      <c r="D16" s="123" t="s">
        <v>1493</v>
      </c>
      <c r="E16" s="124">
        <v>43291</v>
      </c>
      <c r="F16" s="161" t="s">
        <v>258</v>
      </c>
      <c r="G16" s="109" t="s">
        <v>455</v>
      </c>
      <c r="H16" s="121" t="s">
        <v>456</v>
      </c>
      <c r="I16" s="125" t="s">
        <v>458</v>
      </c>
      <c r="J16" s="126">
        <v>2</v>
      </c>
      <c r="K16" s="127">
        <v>1540</v>
      </c>
      <c r="L16" s="114">
        <f t="shared" si="0"/>
        <v>492.8</v>
      </c>
      <c r="M16" s="115">
        <f t="shared" ref="M16:M31" si="1">J16*K16+L16</f>
        <v>3572.8</v>
      </c>
    </row>
    <row r="17" spans="1:13" s="117" customFormat="1" x14ac:dyDescent="0.2">
      <c r="A17" s="163" t="s">
        <v>2149</v>
      </c>
      <c r="B17" s="164" t="s">
        <v>2148</v>
      </c>
      <c r="C17" s="165">
        <v>43326</v>
      </c>
      <c r="D17" s="123" t="s">
        <v>1493</v>
      </c>
      <c r="E17" s="124">
        <v>43291</v>
      </c>
      <c r="F17" s="161" t="s">
        <v>258</v>
      </c>
      <c r="G17" s="109" t="s">
        <v>455</v>
      </c>
      <c r="H17" s="121" t="s">
        <v>1494</v>
      </c>
      <c r="I17" s="125" t="s">
        <v>458</v>
      </c>
      <c r="J17" s="126">
        <v>1</v>
      </c>
      <c r="K17" s="127">
        <v>2500</v>
      </c>
      <c r="L17" s="114">
        <f t="shared" si="0"/>
        <v>400</v>
      </c>
      <c r="M17" s="115">
        <f t="shared" si="1"/>
        <v>2900</v>
      </c>
    </row>
    <row r="18" spans="1:13" s="117" customFormat="1" x14ac:dyDescent="0.2">
      <c r="A18" s="163" t="s">
        <v>2149</v>
      </c>
      <c r="B18" s="164" t="s">
        <v>2148</v>
      </c>
      <c r="C18" s="165">
        <v>43326</v>
      </c>
      <c r="D18" s="123" t="s">
        <v>1493</v>
      </c>
      <c r="E18" s="124">
        <v>43291</v>
      </c>
      <c r="F18" s="161" t="s">
        <v>258</v>
      </c>
      <c r="G18" s="109" t="s">
        <v>455</v>
      </c>
      <c r="H18" s="121" t="s">
        <v>460</v>
      </c>
      <c r="I18" s="111" t="s">
        <v>458</v>
      </c>
      <c r="J18" s="112">
        <v>3</v>
      </c>
      <c r="K18" s="113">
        <v>495</v>
      </c>
      <c r="L18" s="114">
        <f t="shared" si="0"/>
        <v>237.6</v>
      </c>
      <c r="M18" s="115">
        <f t="shared" si="1"/>
        <v>1722.6</v>
      </c>
    </row>
    <row r="19" spans="1:13" s="117" customFormat="1" ht="25.5" x14ac:dyDescent="0.2">
      <c r="A19" s="163" t="s">
        <v>1928</v>
      </c>
      <c r="B19" s="164" t="s">
        <v>1924</v>
      </c>
      <c r="C19" s="165">
        <v>43301</v>
      </c>
      <c r="D19" s="120"/>
      <c r="E19" s="106"/>
      <c r="F19" s="161" t="s">
        <v>179</v>
      </c>
      <c r="G19" s="109" t="s">
        <v>30</v>
      </c>
      <c r="H19" s="121" t="s">
        <v>1498</v>
      </c>
      <c r="I19" s="111"/>
      <c r="J19" s="112"/>
      <c r="K19" s="113"/>
      <c r="L19" s="114">
        <f t="shared" si="0"/>
        <v>0</v>
      </c>
      <c r="M19" s="115">
        <v>15050</v>
      </c>
    </row>
    <row r="20" spans="1:13" s="117" customFormat="1" ht="25.5" x14ac:dyDescent="0.2">
      <c r="A20" s="163" t="s">
        <v>1929</v>
      </c>
      <c r="B20" s="164" t="s">
        <v>1925</v>
      </c>
      <c r="C20" s="165">
        <v>43308</v>
      </c>
      <c r="D20" s="120"/>
      <c r="E20" s="106"/>
      <c r="F20" s="161" t="s">
        <v>179</v>
      </c>
      <c r="G20" s="109" t="s">
        <v>30</v>
      </c>
      <c r="H20" s="121" t="s">
        <v>1499</v>
      </c>
      <c r="I20" s="111"/>
      <c r="J20" s="112"/>
      <c r="K20" s="113"/>
      <c r="L20" s="114">
        <f t="shared" si="0"/>
        <v>0</v>
      </c>
      <c r="M20" s="115">
        <v>10000</v>
      </c>
    </row>
    <row r="21" spans="1:13" s="117" customFormat="1" x14ac:dyDescent="0.2">
      <c r="A21" s="163" t="s">
        <v>2151</v>
      </c>
      <c r="B21" s="164" t="s">
        <v>2150</v>
      </c>
      <c r="C21" s="165">
        <v>43326</v>
      </c>
      <c r="D21" s="120">
        <v>2421</v>
      </c>
      <c r="E21" s="106">
        <v>43299</v>
      </c>
      <c r="F21" s="161" t="s">
        <v>196</v>
      </c>
      <c r="G21" s="109" t="s">
        <v>82</v>
      </c>
      <c r="H21" s="121" t="s">
        <v>92</v>
      </c>
      <c r="I21" s="111" t="s">
        <v>96</v>
      </c>
      <c r="J21" s="112">
        <v>1</v>
      </c>
      <c r="K21" s="113">
        <v>2586.1999999999998</v>
      </c>
      <c r="L21" s="114">
        <f t="shared" si="0"/>
        <v>413.79199999999997</v>
      </c>
      <c r="M21" s="115">
        <f t="shared" si="1"/>
        <v>2999.9919999999997</v>
      </c>
    </row>
    <row r="22" spans="1:13" s="117" customFormat="1" x14ac:dyDescent="0.2">
      <c r="A22" s="75" t="s">
        <v>2746</v>
      </c>
      <c r="B22" s="75" t="s">
        <v>2745</v>
      </c>
      <c r="C22" s="165">
        <v>43353</v>
      </c>
      <c r="D22" s="120">
        <v>2385</v>
      </c>
      <c r="E22" s="106">
        <v>43291</v>
      </c>
      <c r="F22" s="161" t="s">
        <v>285</v>
      </c>
      <c r="G22" s="109" t="s">
        <v>82</v>
      </c>
      <c r="H22" s="121" t="s">
        <v>1841</v>
      </c>
      <c r="I22" s="111" t="s">
        <v>540</v>
      </c>
      <c r="J22" s="120">
        <v>7.5</v>
      </c>
      <c r="K22" s="113">
        <v>2500</v>
      </c>
      <c r="L22" s="114">
        <f t="shared" si="0"/>
        <v>3000</v>
      </c>
      <c r="M22" s="115">
        <f t="shared" si="1"/>
        <v>21750</v>
      </c>
    </row>
    <row r="23" spans="1:13" s="117" customFormat="1" x14ac:dyDescent="0.2">
      <c r="A23" s="75" t="s">
        <v>2746</v>
      </c>
      <c r="B23" s="75" t="s">
        <v>2745</v>
      </c>
      <c r="C23" s="165">
        <v>43353</v>
      </c>
      <c r="D23" s="120">
        <v>2385</v>
      </c>
      <c r="E23" s="106">
        <v>43291</v>
      </c>
      <c r="F23" s="161" t="s">
        <v>285</v>
      </c>
      <c r="G23" s="109" t="s">
        <v>82</v>
      </c>
      <c r="H23" s="121" t="s">
        <v>539</v>
      </c>
      <c r="I23" s="111" t="s">
        <v>77</v>
      </c>
      <c r="J23" s="112">
        <v>500</v>
      </c>
      <c r="K23" s="113">
        <v>6.5</v>
      </c>
      <c r="L23" s="114">
        <f t="shared" si="0"/>
        <v>520</v>
      </c>
      <c r="M23" s="115">
        <f t="shared" si="1"/>
        <v>3770</v>
      </c>
    </row>
    <row r="24" spans="1:13" s="117" customFormat="1" x14ac:dyDescent="0.2">
      <c r="A24" s="75" t="s">
        <v>2748</v>
      </c>
      <c r="B24" s="75" t="s">
        <v>2747</v>
      </c>
      <c r="C24" s="165">
        <v>43353</v>
      </c>
      <c r="D24" s="120">
        <v>2387</v>
      </c>
      <c r="E24" s="106">
        <v>43291</v>
      </c>
      <c r="F24" s="161" t="s">
        <v>196</v>
      </c>
      <c r="G24" s="109" t="s">
        <v>82</v>
      </c>
      <c r="H24" s="121" t="s">
        <v>92</v>
      </c>
      <c r="I24" s="111" t="s">
        <v>96</v>
      </c>
      <c r="J24" s="112">
        <v>4</v>
      </c>
      <c r="K24" s="113">
        <v>2586.1999999999998</v>
      </c>
      <c r="L24" s="114">
        <f t="shared" si="0"/>
        <v>1655.1679999999999</v>
      </c>
      <c r="M24" s="115">
        <f t="shared" si="1"/>
        <v>11999.967999999999</v>
      </c>
    </row>
    <row r="25" spans="1:13" s="117" customFormat="1" x14ac:dyDescent="0.2">
      <c r="A25" s="75" t="s">
        <v>2749</v>
      </c>
      <c r="B25" s="75" t="s">
        <v>2750</v>
      </c>
      <c r="C25" s="165">
        <v>43353</v>
      </c>
      <c r="D25" s="120">
        <v>2388</v>
      </c>
      <c r="E25" s="106">
        <v>43291</v>
      </c>
      <c r="F25" s="161" t="s">
        <v>196</v>
      </c>
      <c r="G25" s="109" t="s">
        <v>82</v>
      </c>
      <c r="H25" s="110" t="s">
        <v>90</v>
      </c>
      <c r="I25" s="111" t="s">
        <v>96</v>
      </c>
      <c r="J25" s="112">
        <v>3</v>
      </c>
      <c r="K25" s="113">
        <v>3189.65</v>
      </c>
      <c r="L25" s="114">
        <f t="shared" si="0"/>
        <v>1531.0320000000002</v>
      </c>
      <c r="M25" s="115">
        <f t="shared" si="1"/>
        <v>11099.982</v>
      </c>
    </row>
    <row r="26" spans="1:13" s="117" customFormat="1" ht="25.5" x14ac:dyDescent="0.2">
      <c r="A26" s="75" t="s">
        <v>2153</v>
      </c>
      <c r="B26" s="75" t="s">
        <v>2152</v>
      </c>
      <c r="C26" s="165">
        <v>43315</v>
      </c>
      <c r="D26" s="120"/>
      <c r="E26" s="106"/>
      <c r="F26" s="161" t="s">
        <v>179</v>
      </c>
      <c r="G26" s="109" t="s">
        <v>30</v>
      </c>
      <c r="H26" s="110" t="s">
        <v>1842</v>
      </c>
      <c r="I26" s="111"/>
      <c r="J26" s="112"/>
      <c r="K26" s="113"/>
      <c r="L26" s="114">
        <f t="shared" si="0"/>
        <v>0</v>
      </c>
      <c r="M26" s="115">
        <v>6100</v>
      </c>
    </row>
    <row r="27" spans="1:13" ht="25.5" x14ac:dyDescent="0.2">
      <c r="A27" s="75" t="s">
        <v>2752</v>
      </c>
      <c r="B27" s="75" t="s">
        <v>2751</v>
      </c>
      <c r="C27" s="165">
        <v>43353</v>
      </c>
      <c r="D27" s="36">
        <v>10040</v>
      </c>
      <c r="E27" s="24">
        <v>43302</v>
      </c>
      <c r="F27" s="74" t="s">
        <v>267</v>
      </c>
      <c r="G27" s="32" t="s">
        <v>1406</v>
      </c>
      <c r="H27" s="48" t="s">
        <v>2068</v>
      </c>
      <c r="I27" s="27" t="s">
        <v>1410</v>
      </c>
      <c r="J27" s="62">
        <v>3</v>
      </c>
      <c r="K27" s="53">
        <v>1533.62</v>
      </c>
      <c r="L27" s="29">
        <f t="shared" si="0"/>
        <v>736.13759999999991</v>
      </c>
      <c r="M27" s="28">
        <f t="shared" si="1"/>
        <v>5336.9975999999997</v>
      </c>
    </row>
    <row r="28" spans="1:13" ht="25.5" x14ac:dyDescent="0.2">
      <c r="A28" s="75" t="s">
        <v>2752</v>
      </c>
      <c r="B28" s="75" t="s">
        <v>2751</v>
      </c>
      <c r="C28" s="165">
        <v>43353</v>
      </c>
      <c r="D28" s="36">
        <v>10040</v>
      </c>
      <c r="E28" s="24">
        <v>43302</v>
      </c>
      <c r="F28" s="74" t="s">
        <v>267</v>
      </c>
      <c r="G28" s="32" t="s">
        <v>1406</v>
      </c>
      <c r="H28" s="48" t="s">
        <v>1407</v>
      </c>
      <c r="I28" s="27" t="s">
        <v>1410</v>
      </c>
      <c r="J28" s="62">
        <v>6</v>
      </c>
      <c r="K28" s="53">
        <v>1447.41</v>
      </c>
      <c r="L28" s="29">
        <f t="shared" si="0"/>
        <v>1389.5136000000002</v>
      </c>
      <c r="M28" s="28">
        <f>J28*K28+L28+0.01</f>
        <v>10073.983600000001</v>
      </c>
    </row>
    <row r="29" spans="1:13" ht="25.5" x14ac:dyDescent="0.2">
      <c r="A29" s="75" t="s">
        <v>2752</v>
      </c>
      <c r="B29" s="75" t="s">
        <v>2751</v>
      </c>
      <c r="C29" s="165">
        <v>43353</v>
      </c>
      <c r="D29" s="36">
        <v>10040</v>
      </c>
      <c r="E29" s="24">
        <v>43302</v>
      </c>
      <c r="F29" s="74" t="s">
        <v>267</v>
      </c>
      <c r="G29" s="32" t="s">
        <v>1406</v>
      </c>
      <c r="H29" s="48" t="s">
        <v>1457</v>
      </c>
      <c r="I29" s="27" t="s">
        <v>1410</v>
      </c>
      <c r="J29" s="62">
        <v>1</v>
      </c>
      <c r="K29" s="53">
        <v>1447.41</v>
      </c>
      <c r="L29" s="29">
        <f t="shared" si="0"/>
        <v>231.58560000000003</v>
      </c>
      <c r="M29" s="28">
        <f t="shared" si="1"/>
        <v>1678.9956000000002</v>
      </c>
    </row>
    <row r="30" spans="1:13" ht="25.5" x14ac:dyDescent="0.2">
      <c r="A30" s="75" t="s">
        <v>2752</v>
      </c>
      <c r="B30" s="75" t="s">
        <v>2751</v>
      </c>
      <c r="C30" s="165">
        <v>43353</v>
      </c>
      <c r="D30" s="36">
        <v>10040</v>
      </c>
      <c r="E30" s="24">
        <v>43302</v>
      </c>
      <c r="F30" s="74" t="s">
        <v>267</v>
      </c>
      <c r="G30" s="32" t="s">
        <v>1406</v>
      </c>
      <c r="H30" s="48" t="s">
        <v>1408</v>
      </c>
      <c r="I30" s="27" t="s">
        <v>77</v>
      </c>
      <c r="J30" s="62">
        <v>4</v>
      </c>
      <c r="K30" s="53">
        <v>50</v>
      </c>
      <c r="L30" s="29">
        <f t="shared" si="0"/>
        <v>32</v>
      </c>
      <c r="M30" s="28">
        <f t="shared" si="1"/>
        <v>232</v>
      </c>
    </row>
    <row r="31" spans="1:13" ht="25.5" x14ac:dyDescent="0.2">
      <c r="A31" s="75" t="s">
        <v>2752</v>
      </c>
      <c r="B31" s="75" t="s">
        <v>2751</v>
      </c>
      <c r="C31" s="165">
        <v>43353</v>
      </c>
      <c r="D31" s="36">
        <v>10040</v>
      </c>
      <c r="E31" s="24">
        <v>43302</v>
      </c>
      <c r="F31" s="74" t="s">
        <v>267</v>
      </c>
      <c r="G31" s="32" t="s">
        <v>1406</v>
      </c>
      <c r="H31" s="48" t="s">
        <v>2071</v>
      </c>
      <c r="I31" s="27" t="s">
        <v>77</v>
      </c>
      <c r="J31" s="62">
        <v>4</v>
      </c>
      <c r="K31" s="53">
        <v>44.82</v>
      </c>
      <c r="L31" s="29">
        <f t="shared" si="0"/>
        <v>28.684799999999999</v>
      </c>
      <c r="M31" s="28">
        <f t="shared" si="1"/>
        <v>207.9648</v>
      </c>
    </row>
    <row r="32" spans="1:13" s="117" customFormat="1" ht="25.5" x14ac:dyDescent="0.2">
      <c r="A32" s="75" t="s">
        <v>2251</v>
      </c>
      <c r="B32" s="75" t="s">
        <v>2250</v>
      </c>
      <c r="C32" s="165">
        <v>43322</v>
      </c>
      <c r="D32" s="120"/>
      <c r="E32" s="106"/>
      <c r="F32" s="161" t="s">
        <v>179</v>
      </c>
      <c r="G32" s="109" t="s">
        <v>30</v>
      </c>
      <c r="H32" s="110" t="s">
        <v>2078</v>
      </c>
      <c r="I32" s="111"/>
      <c r="J32" s="112"/>
      <c r="K32" s="113"/>
      <c r="L32" s="114">
        <f t="shared" si="0"/>
        <v>0</v>
      </c>
      <c r="M32" s="115">
        <v>6100</v>
      </c>
    </row>
    <row r="33" spans="1:17" s="117" customFormat="1" ht="25.5" x14ac:dyDescent="0.25">
      <c r="A33" s="163" t="s">
        <v>2155</v>
      </c>
      <c r="B33" s="164" t="s">
        <v>2154</v>
      </c>
      <c r="C33" s="165">
        <v>43329</v>
      </c>
      <c r="D33" s="120"/>
      <c r="E33" s="106"/>
      <c r="F33" s="161" t="s">
        <v>179</v>
      </c>
      <c r="G33" s="109" t="s">
        <v>30</v>
      </c>
      <c r="H33" s="110" t="s">
        <v>2079</v>
      </c>
      <c r="I33" s="111"/>
      <c r="J33" s="112"/>
      <c r="K33" s="113"/>
      <c r="L33" s="114">
        <f t="shared" si="0"/>
        <v>0</v>
      </c>
      <c r="M33" s="115">
        <v>6100</v>
      </c>
      <c r="N33" s="116"/>
      <c r="O33" s="116"/>
      <c r="P33" s="116"/>
      <c r="Q33" s="116"/>
    </row>
    <row r="34" spans="1:17" ht="15" x14ac:dyDescent="0.25">
      <c r="A34" s="23"/>
      <c r="B34" s="23"/>
      <c r="C34" s="23"/>
      <c r="D34" s="25"/>
      <c r="E34" s="24"/>
      <c r="F34" s="24"/>
      <c r="G34" s="26"/>
      <c r="H34" s="32"/>
      <c r="I34" s="27"/>
      <c r="J34" s="62"/>
      <c r="K34" s="28"/>
      <c r="L34" s="29"/>
      <c r="M34" s="28">
        <f>SUM(M14:M33)</f>
        <v>144895.2836</v>
      </c>
      <c r="N34" s="1"/>
      <c r="O34" s="1"/>
      <c r="P34" s="1"/>
      <c r="Q34" s="1"/>
    </row>
    <row r="35" spans="1:17" ht="16.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58"/>
      <c r="P35" s="116"/>
      <c r="Q35" s="159"/>
    </row>
    <row r="36" spans="1:17" ht="16.5" x14ac:dyDescent="0.3">
      <c r="A36" s="38" t="s">
        <v>28</v>
      </c>
      <c r="B36" s="58" t="s">
        <v>1389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60"/>
      <c r="P36" s="116"/>
      <c r="Q36" s="157"/>
    </row>
    <row r="37" spans="1:17" ht="16.5" x14ac:dyDescent="0.3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57"/>
      <c r="P37" s="116"/>
      <c r="Q37" s="116"/>
    </row>
    <row r="38" spans="1:17" ht="15" x14ac:dyDescent="0.25">
      <c r="A38" s="17"/>
      <c r="B38" s="15"/>
      <c r="C38" s="1"/>
      <c r="D38" s="46"/>
      <c r="E38" s="1"/>
      <c r="F38" s="1"/>
      <c r="G38" s="1"/>
      <c r="H38" s="1"/>
      <c r="I38" s="1"/>
      <c r="J38" s="1"/>
      <c r="K38" s="1"/>
      <c r="L38" s="1"/>
      <c r="M38" s="1"/>
      <c r="N38" s="1"/>
      <c r="O38" s="116"/>
      <c r="P38" s="116"/>
      <c r="Q38" s="116"/>
    </row>
    <row r="39" spans="1:17" ht="15" x14ac:dyDescent="0.25">
      <c r="A39" s="17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16"/>
      <c r="P39" s="116"/>
      <c r="Q39" s="116"/>
    </row>
    <row r="40" spans="1:17" ht="15" x14ac:dyDescent="0.25">
      <c r="A40" s="17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16"/>
      <c r="P40" s="116"/>
      <c r="Q40" s="116"/>
    </row>
    <row r="41" spans="1:17" ht="15" x14ac:dyDescent="0.25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16"/>
      <c r="P41" s="116"/>
      <c r="Q41" s="116"/>
    </row>
    <row r="42" spans="1:17" ht="15" x14ac:dyDescent="0.25">
      <c r="A42" s="17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1"/>
      <c r="O44" s="1"/>
      <c r="P44" s="1"/>
      <c r="Q44" s="1"/>
    </row>
    <row r="45" spans="1:17" ht="15" x14ac:dyDescent="0.25">
      <c r="A45" s="183" t="s">
        <v>23</v>
      </c>
      <c r="B45" s="183"/>
      <c r="C45" s="183"/>
      <c r="D45" s="33"/>
      <c r="E45" s="183" t="s">
        <v>24</v>
      </c>
      <c r="F45" s="183"/>
      <c r="G45" s="33"/>
      <c r="H45" s="156" t="s">
        <v>2581</v>
      </c>
      <c r="I45" s="33"/>
      <c r="J45" s="34"/>
      <c r="K45" s="156" t="s">
        <v>2643</v>
      </c>
      <c r="L45" s="34"/>
      <c r="M45" s="33"/>
    </row>
    <row r="46" spans="1:17" ht="13.9" customHeight="1" x14ac:dyDescent="0.25">
      <c r="A46" s="184" t="s">
        <v>2580</v>
      </c>
      <c r="B46" s="184"/>
      <c r="C46" s="184"/>
      <c r="D46" s="33"/>
      <c r="E46" s="185" t="s">
        <v>25</v>
      </c>
      <c r="F46" s="185"/>
      <c r="G46" s="33"/>
      <c r="H46" s="35" t="s">
        <v>26</v>
      </c>
      <c r="I46" s="33"/>
      <c r="J46" s="186" t="s">
        <v>2644</v>
      </c>
      <c r="K46" s="186"/>
      <c r="L46" s="186"/>
      <c r="M46" s="33"/>
    </row>
    <row r="47" spans="1:17" ht="15" x14ac:dyDescent="0.25">
      <c r="A47" s="55"/>
      <c r="B47" s="55"/>
      <c r="C47" s="55"/>
      <c r="D47" s="1"/>
      <c r="E47" s="1"/>
      <c r="F47" s="1"/>
      <c r="G47" s="1"/>
      <c r="H47" s="1"/>
      <c r="I47" s="1"/>
      <c r="J47" s="187"/>
      <c r="K47" s="187"/>
      <c r="L47" s="187"/>
      <c r="M47" s="1"/>
    </row>
    <row r="48" spans="1:17" ht="15" x14ac:dyDescent="0.25">
      <c r="A48" s="179" t="s">
        <v>27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</row>
  </sheetData>
  <mergeCells count="15">
    <mergeCell ref="A1:M1"/>
    <mergeCell ref="A9:C10"/>
    <mergeCell ref="G9:H9"/>
    <mergeCell ref="L9:M9"/>
    <mergeCell ref="G10:H10"/>
    <mergeCell ref="A7:C7"/>
    <mergeCell ref="A48:M48"/>
    <mergeCell ref="A11:B11"/>
    <mergeCell ref="C11:G11"/>
    <mergeCell ref="I11:M11"/>
    <mergeCell ref="A45:C45"/>
    <mergeCell ref="E45:F45"/>
    <mergeCell ref="A46:C46"/>
    <mergeCell ref="E46:F46"/>
    <mergeCell ref="J46:L4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7" orientation="landscape" horizontalDpi="0" verticalDpi="0" r:id="rId2"/>
  <headerFooter>
    <oddFooter>Página &amp;P&amp;R&amp;A</oddFooter>
  </headerFooter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63"/>
  <sheetViews>
    <sheetView zoomScaleNormal="100" workbookViewId="0">
      <selection activeCell="E56" sqref="E56"/>
    </sheetView>
  </sheetViews>
  <sheetFormatPr baseColWidth="10" defaultRowHeight="14.25" x14ac:dyDescent="0.2"/>
  <cols>
    <col min="1" max="1" width="13" bestFit="1" customWidth="1"/>
    <col min="2" max="2" width="12.75" customWidth="1"/>
    <col min="7" max="7" width="19.6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8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8" x14ac:dyDescent="0.25">
      <c r="A5" s="85" t="s">
        <v>0</v>
      </c>
      <c r="B5" s="38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8" x14ac:dyDescent="0.25">
      <c r="A6" s="17"/>
      <c r="B6" s="17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558</v>
      </c>
      <c r="D11" s="181"/>
      <c r="E11" s="181"/>
      <c r="F11" s="181"/>
      <c r="G11" s="181"/>
      <c r="H11" s="9" t="s">
        <v>9</v>
      </c>
      <c r="I11" s="182" t="s">
        <v>1163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848</v>
      </c>
      <c r="B14" s="76" t="s">
        <v>846</v>
      </c>
      <c r="C14" s="77">
        <v>43210</v>
      </c>
      <c r="D14" s="49"/>
      <c r="E14" s="50"/>
      <c r="F14" s="74" t="s">
        <v>179</v>
      </c>
      <c r="G14" s="26" t="s">
        <v>30</v>
      </c>
      <c r="H14" s="51" t="s">
        <v>559</v>
      </c>
      <c r="I14" s="40"/>
      <c r="J14" s="61"/>
      <c r="K14" s="52"/>
      <c r="L14" s="29">
        <f t="shared" ref="L14:L35" si="0">J14*K14*0.16</f>
        <v>0</v>
      </c>
      <c r="M14" s="28">
        <v>10900</v>
      </c>
    </row>
    <row r="15" spans="1:13" ht="25.5" x14ac:dyDescent="0.2">
      <c r="A15" s="75" t="s">
        <v>849</v>
      </c>
      <c r="B15" s="76" t="s">
        <v>847</v>
      </c>
      <c r="C15" s="77">
        <v>43217</v>
      </c>
      <c r="D15" s="49"/>
      <c r="E15" s="50"/>
      <c r="F15" s="74" t="s">
        <v>179</v>
      </c>
      <c r="G15" s="26" t="s">
        <v>30</v>
      </c>
      <c r="H15" s="51" t="s">
        <v>562</v>
      </c>
      <c r="I15" s="40"/>
      <c r="J15" s="61"/>
      <c r="K15" s="52"/>
      <c r="L15" s="29">
        <f t="shared" si="0"/>
        <v>0</v>
      </c>
      <c r="M15" s="28">
        <v>13450</v>
      </c>
    </row>
    <row r="16" spans="1:13" ht="51" x14ac:dyDescent="0.2">
      <c r="A16" s="75" t="s">
        <v>1162</v>
      </c>
      <c r="B16" s="76" t="s">
        <v>1161</v>
      </c>
      <c r="C16" s="77">
        <v>43229</v>
      </c>
      <c r="D16" s="49">
        <v>243</v>
      </c>
      <c r="E16" s="50">
        <v>43209</v>
      </c>
      <c r="F16" s="74" t="s">
        <v>199</v>
      </c>
      <c r="G16" s="26" t="s">
        <v>113</v>
      </c>
      <c r="H16" s="51" t="s">
        <v>578</v>
      </c>
      <c r="I16" s="40" t="s">
        <v>115</v>
      </c>
      <c r="J16" s="61">
        <v>4</v>
      </c>
      <c r="K16" s="52">
        <v>3080</v>
      </c>
      <c r="L16" s="29">
        <f t="shared" si="0"/>
        <v>1971.2</v>
      </c>
      <c r="M16" s="28">
        <f t="shared" ref="M16:M25" si="1">J16*K16+L16</f>
        <v>14291.2</v>
      </c>
    </row>
    <row r="17" spans="1:13" x14ac:dyDescent="0.2">
      <c r="A17" s="75" t="s">
        <v>1151</v>
      </c>
      <c r="B17" s="76" t="s">
        <v>1153</v>
      </c>
      <c r="C17" s="77">
        <v>43229</v>
      </c>
      <c r="D17" s="49">
        <v>2146</v>
      </c>
      <c r="E17" s="50">
        <v>43215</v>
      </c>
      <c r="F17" s="74" t="s">
        <v>196</v>
      </c>
      <c r="G17" s="26" t="s">
        <v>82</v>
      </c>
      <c r="H17" s="51" t="s">
        <v>90</v>
      </c>
      <c r="I17" s="40" t="s">
        <v>96</v>
      </c>
      <c r="J17" s="61">
        <v>3</v>
      </c>
      <c r="K17" s="52">
        <v>3189.65</v>
      </c>
      <c r="L17" s="29">
        <f t="shared" si="0"/>
        <v>1531.0320000000002</v>
      </c>
      <c r="M17" s="28">
        <f t="shared" si="1"/>
        <v>11099.982</v>
      </c>
    </row>
    <row r="18" spans="1:13" x14ac:dyDescent="0.2">
      <c r="A18" s="75" t="s">
        <v>1150</v>
      </c>
      <c r="B18" s="76" t="s">
        <v>1149</v>
      </c>
      <c r="C18" s="77">
        <v>43229</v>
      </c>
      <c r="D18" s="36">
        <v>2151</v>
      </c>
      <c r="E18" s="24">
        <v>43215</v>
      </c>
      <c r="F18" s="74" t="s">
        <v>196</v>
      </c>
      <c r="G18" s="26" t="s">
        <v>82</v>
      </c>
      <c r="H18" s="47" t="s">
        <v>585</v>
      </c>
      <c r="I18" s="27" t="s">
        <v>96</v>
      </c>
      <c r="J18" s="62">
        <v>3</v>
      </c>
      <c r="K18" s="53">
        <v>2586.1999999999998</v>
      </c>
      <c r="L18" s="29">
        <f t="shared" si="0"/>
        <v>1241.376</v>
      </c>
      <c r="M18" s="28">
        <f t="shared" si="1"/>
        <v>8999.9759999999987</v>
      </c>
    </row>
    <row r="19" spans="1:13" x14ac:dyDescent="0.2">
      <c r="A19" s="75" t="s">
        <v>1148</v>
      </c>
      <c r="B19" s="76" t="s">
        <v>1147</v>
      </c>
      <c r="C19" s="77">
        <v>43229</v>
      </c>
      <c r="D19" s="36">
        <v>2152</v>
      </c>
      <c r="E19" s="24">
        <v>43215</v>
      </c>
      <c r="F19" s="74" t="s">
        <v>196</v>
      </c>
      <c r="G19" s="26" t="s">
        <v>82</v>
      </c>
      <c r="H19" s="47" t="s">
        <v>158</v>
      </c>
      <c r="I19" s="27" t="s">
        <v>77</v>
      </c>
      <c r="J19" s="62">
        <v>1500</v>
      </c>
      <c r="K19" s="53">
        <v>9.5</v>
      </c>
      <c r="L19" s="29">
        <f t="shared" si="0"/>
        <v>2280</v>
      </c>
      <c r="M19" s="28">
        <f t="shared" si="1"/>
        <v>16530</v>
      </c>
    </row>
    <row r="20" spans="1:13" x14ac:dyDescent="0.2">
      <c r="A20" s="75" t="s">
        <v>1157</v>
      </c>
      <c r="B20" s="76" t="s">
        <v>1155</v>
      </c>
      <c r="C20" s="77">
        <v>43229</v>
      </c>
      <c r="D20" s="36">
        <v>2153</v>
      </c>
      <c r="E20" s="24">
        <v>43215</v>
      </c>
      <c r="F20" s="74" t="s">
        <v>285</v>
      </c>
      <c r="G20" s="26" t="s">
        <v>82</v>
      </c>
      <c r="H20" s="47" t="s">
        <v>586</v>
      </c>
      <c r="I20" s="27" t="s">
        <v>587</v>
      </c>
      <c r="J20" s="62">
        <v>2</v>
      </c>
      <c r="K20" s="53">
        <v>55</v>
      </c>
      <c r="L20" s="29">
        <f t="shared" si="0"/>
        <v>17.600000000000001</v>
      </c>
      <c r="M20" s="28">
        <f t="shared" si="1"/>
        <v>127.6</v>
      </c>
    </row>
    <row r="21" spans="1:13" x14ac:dyDescent="0.2">
      <c r="A21" s="75" t="s">
        <v>1158</v>
      </c>
      <c r="B21" s="76" t="s">
        <v>1156</v>
      </c>
      <c r="C21" s="77">
        <v>43229</v>
      </c>
      <c r="D21" s="36">
        <v>2156</v>
      </c>
      <c r="E21" s="24">
        <v>43215</v>
      </c>
      <c r="F21" s="74" t="s">
        <v>285</v>
      </c>
      <c r="G21" s="26" t="s">
        <v>82</v>
      </c>
      <c r="H21" s="47" t="s">
        <v>84</v>
      </c>
      <c r="I21" s="27" t="s">
        <v>77</v>
      </c>
      <c r="J21" s="62">
        <v>35</v>
      </c>
      <c r="K21" s="53">
        <v>220</v>
      </c>
      <c r="L21" s="29">
        <f t="shared" si="0"/>
        <v>1232</v>
      </c>
      <c r="M21" s="28">
        <f t="shared" si="1"/>
        <v>8932</v>
      </c>
    </row>
    <row r="22" spans="1:13" x14ac:dyDescent="0.2">
      <c r="A22" s="75" t="s">
        <v>1158</v>
      </c>
      <c r="B22" s="76" t="s">
        <v>1156</v>
      </c>
      <c r="C22" s="77">
        <v>43229</v>
      </c>
      <c r="D22" s="36">
        <v>2156</v>
      </c>
      <c r="E22" s="24">
        <v>43215</v>
      </c>
      <c r="F22" s="74" t="s">
        <v>285</v>
      </c>
      <c r="G22" s="26" t="s">
        <v>82</v>
      </c>
      <c r="H22" s="26" t="s">
        <v>523</v>
      </c>
      <c r="I22" s="27" t="s">
        <v>77</v>
      </c>
      <c r="J22" s="62">
        <v>60</v>
      </c>
      <c r="K22" s="53">
        <v>145</v>
      </c>
      <c r="L22" s="29">
        <f t="shared" si="0"/>
        <v>1392</v>
      </c>
      <c r="M22" s="28">
        <f t="shared" si="1"/>
        <v>10092</v>
      </c>
    </row>
    <row r="23" spans="1:13" x14ac:dyDescent="0.2">
      <c r="A23" s="75" t="s">
        <v>1158</v>
      </c>
      <c r="B23" s="76" t="s">
        <v>1156</v>
      </c>
      <c r="C23" s="77">
        <v>43229</v>
      </c>
      <c r="D23" s="36">
        <v>2156</v>
      </c>
      <c r="E23" s="24">
        <v>43215</v>
      </c>
      <c r="F23" s="74" t="s">
        <v>285</v>
      </c>
      <c r="G23" s="26" t="s">
        <v>82</v>
      </c>
      <c r="H23" s="47" t="s">
        <v>588</v>
      </c>
      <c r="I23" s="27" t="s">
        <v>587</v>
      </c>
      <c r="J23" s="62">
        <v>100</v>
      </c>
      <c r="K23" s="53">
        <v>35</v>
      </c>
      <c r="L23" s="29">
        <f t="shared" si="0"/>
        <v>560</v>
      </c>
      <c r="M23" s="28">
        <f t="shared" si="1"/>
        <v>4060</v>
      </c>
    </row>
    <row r="24" spans="1:13" x14ac:dyDescent="0.2">
      <c r="A24" s="75" t="s">
        <v>1158</v>
      </c>
      <c r="B24" s="76" t="s">
        <v>1156</v>
      </c>
      <c r="C24" s="77">
        <v>43229</v>
      </c>
      <c r="D24" s="36">
        <v>2156</v>
      </c>
      <c r="E24" s="24">
        <v>43215</v>
      </c>
      <c r="F24" s="74" t="s">
        <v>285</v>
      </c>
      <c r="G24" s="26" t="s">
        <v>82</v>
      </c>
      <c r="H24" s="47" t="s">
        <v>589</v>
      </c>
      <c r="I24" s="27" t="s">
        <v>587</v>
      </c>
      <c r="J24" s="62">
        <v>100</v>
      </c>
      <c r="K24" s="53">
        <v>33</v>
      </c>
      <c r="L24" s="29">
        <f t="shared" si="0"/>
        <v>528</v>
      </c>
      <c r="M24" s="28">
        <f t="shared" si="1"/>
        <v>3828</v>
      </c>
    </row>
    <row r="25" spans="1:13" x14ac:dyDescent="0.2">
      <c r="A25" s="75" t="s">
        <v>1158</v>
      </c>
      <c r="B25" s="76" t="s">
        <v>1156</v>
      </c>
      <c r="C25" s="77">
        <v>43229</v>
      </c>
      <c r="D25" s="36">
        <v>2156</v>
      </c>
      <c r="E25" s="24">
        <v>43215</v>
      </c>
      <c r="F25" s="74" t="s">
        <v>285</v>
      </c>
      <c r="G25" s="26" t="s">
        <v>82</v>
      </c>
      <c r="H25" s="48" t="s">
        <v>590</v>
      </c>
      <c r="I25" s="27" t="s">
        <v>587</v>
      </c>
      <c r="J25" s="62">
        <v>10</v>
      </c>
      <c r="K25" s="53">
        <v>37</v>
      </c>
      <c r="L25" s="29">
        <f t="shared" si="0"/>
        <v>59.2</v>
      </c>
      <c r="M25" s="28">
        <f t="shared" si="1"/>
        <v>429.2</v>
      </c>
    </row>
    <row r="26" spans="1:13" ht="25.5" x14ac:dyDescent="0.2">
      <c r="A26" s="75" t="s">
        <v>1137</v>
      </c>
      <c r="B26" s="76" t="s">
        <v>1135</v>
      </c>
      <c r="C26" s="77">
        <v>43224</v>
      </c>
      <c r="D26" s="36"/>
      <c r="E26" s="24"/>
      <c r="F26" s="74" t="s">
        <v>179</v>
      </c>
      <c r="G26" s="26" t="s">
        <v>30</v>
      </c>
      <c r="H26" s="48" t="s">
        <v>594</v>
      </c>
      <c r="I26" s="27"/>
      <c r="J26" s="62"/>
      <c r="K26" s="53"/>
      <c r="L26" s="29">
        <f t="shared" si="0"/>
        <v>0</v>
      </c>
      <c r="M26" s="28">
        <v>15850</v>
      </c>
    </row>
    <row r="27" spans="1:13" ht="25.5" x14ac:dyDescent="0.2">
      <c r="A27" s="75" t="s">
        <v>1138</v>
      </c>
      <c r="B27" s="76" t="s">
        <v>1136</v>
      </c>
      <c r="C27" s="77">
        <v>43231</v>
      </c>
      <c r="D27" s="36"/>
      <c r="E27" s="24"/>
      <c r="F27" s="74" t="s">
        <v>179</v>
      </c>
      <c r="G27" s="26" t="s">
        <v>30</v>
      </c>
      <c r="H27" s="48" t="s">
        <v>599</v>
      </c>
      <c r="I27" s="27"/>
      <c r="J27" s="62"/>
      <c r="K27" s="53"/>
      <c r="L27" s="29">
        <f t="shared" si="0"/>
        <v>0</v>
      </c>
      <c r="M27" s="28">
        <v>16600</v>
      </c>
    </row>
    <row r="28" spans="1:13" x14ac:dyDescent="0.2">
      <c r="A28" s="75" t="s">
        <v>1160</v>
      </c>
      <c r="B28" s="76" t="s">
        <v>1159</v>
      </c>
      <c r="C28" s="77">
        <v>43235</v>
      </c>
      <c r="D28" s="36" t="s">
        <v>602</v>
      </c>
      <c r="E28" s="24">
        <v>43224</v>
      </c>
      <c r="F28" s="74" t="s">
        <v>340</v>
      </c>
      <c r="G28" s="26" t="s">
        <v>145</v>
      </c>
      <c r="H28" s="48" t="s">
        <v>601</v>
      </c>
      <c r="I28" s="27" t="s">
        <v>77</v>
      </c>
      <c r="J28" s="62">
        <v>15</v>
      </c>
      <c r="K28" s="53">
        <v>60</v>
      </c>
      <c r="L28" s="29">
        <f t="shared" si="0"/>
        <v>144</v>
      </c>
      <c r="M28" s="28">
        <f>J28*K28+L28</f>
        <v>1044</v>
      </c>
    </row>
    <row r="29" spans="1:13" x14ac:dyDescent="0.2">
      <c r="A29" s="75" t="s">
        <v>1160</v>
      </c>
      <c r="B29" s="76" t="s">
        <v>1159</v>
      </c>
      <c r="C29" s="77">
        <v>43235</v>
      </c>
      <c r="D29" s="36" t="s">
        <v>602</v>
      </c>
      <c r="E29" s="24">
        <v>43224</v>
      </c>
      <c r="F29" s="74" t="s">
        <v>340</v>
      </c>
      <c r="G29" s="26" t="s">
        <v>145</v>
      </c>
      <c r="H29" s="26" t="s">
        <v>603</v>
      </c>
      <c r="I29" s="27" t="s">
        <v>77</v>
      </c>
      <c r="J29" s="62">
        <v>15</v>
      </c>
      <c r="K29" s="53">
        <v>80</v>
      </c>
      <c r="L29" s="29">
        <f t="shared" si="0"/>
        <v>192</v>
      </c>
      <c r="M29" s="28">
        <f>J29*K29+L29</f>
        <v>1392</v>
      </c>
    </row>
    <row r="30" spans="1:13" x14ac:dyDescent="0.2">
      <c r="A30" s="75" t="s">
        <v>1160</v>
      </c>
      <c r="B30" s="76" t="s">
        <v>1159</v>
      </c>
      <c r="C30" s="77">
        <v>43235</v>
      </c>
      <c r="D30" s="36" t="s">
        <v>602</v>
      </c>
      <c r="E30" s="24">
        <v>43224</v>
      </c>
      <c r="F30" s="74" t="s">
        <v>340</v>
      </c>
      <c r="G30" s="26" t="s">
        <v>145</v>
      </c>
      <c r="H30" s="26" t="s">
        <v>604</v>
      </c>
      <c r="I30" s="27" t="s">
        <v>77</v>
      </c>
      <c r="J30" s="62">
        <v>60</v>
      </c>
      <c r="K30" s="53">
        <v>10</v>
      </c>
      <c r="L30" s="29">
        <f t="shared" si="0"/>
        <v>96</v>
      </c>
      <c r="M30" s="28">
        <f>J30*K30+L30</f>
        <v>696</v>
      </c>
    </row>
    <row r="31" spans="1:13" x14ac:dyDescent="0.2">
      <c r="A31" s="75" t="s">
        <v>1152</v>
      </c>
      <c r="B31" s="76" t="s">
        <v>1154</v>
      </c>
      <c r="C31" s="77">
        <v>43235</v>
      </c>
      <c r="D31" s="36">
        <v>264</v>
      </c>
      <c r="E31" s="24">
        <v>43217</v>
      </c>
      <c r="F31" s="74" t="s">
        <v>196</v>
      </c>
      <c r="G31" s="26" t="s">
        <v>95</v>
      </c>
      <c r="H31" s="48" t="s">
        <v>90</v>
      </c>
      <c r="I31" s="27" t="s">
        <v>96</v>
      </c>
      <c r="J31" s="62">
        <v>3</v>
      </c>
      <c r="K31" s="53">
        <v>3103.45</v>
      </c>
      <c r="L31" s="29">
        <f t="shared" si="0"/>
        <v>1489.6559999999997</v>
      </c>
      <c r="M31" s="28">
        <f>J31*K31+L31-0.01</f>
        <v>10799.995999999997</v>
      </c>
    </row>
    <row r="32" spans="1:13" x14ac:dyDescent="0.2">
      <c r="A32" s="75" t="s">
        <v>1144</v>
      </c>
      <c r="B32" s="76" t="s">
        <v>1143</v>
      </c>
      <c r="C32" s="77">
        <v>43235</v>
      </c>
      <c r="D32" s="36" t="s">
        <v>888</v>
      </c>
      <c r="E32" s="24">
        <v>43216</v>
      </c>
      <c r="F32" s="74" t="s">
        <v>258</v>
      </c>
      <c r="G32" s="26" t="s">
        <v>455</v>
      </c>
      <c r="H32" s="48" t="s">
        <v>456</v>
      </c>
      <c r="I32" s="27" t="s">
        <v>458</v>
      </c>
      <c r="J32" s="62">
        <v>5</v>
      </c>
      <c r="K32" s="53">
        <v>1540</v>
      </c>
      <c r="L32" s="29">
        <f t="shared" si="0"/>
        <v>1232</v>
      </c>
      <c r="M32" s="28">
        <f>J32*K32+L32</f>
        <v>8932</v>
      </c>
    </row>
    <row r="33" spans="1:17" ht="15" x14ac:dyDescent="0.25">
      <c r="A33" s="75" t="s">
        <v>1144</v>
      </c>
      <c r="B33" s="76" t="s">
        <v>1143</v>
      </c>
      <c r="C33" s="77">
        <v>43235</v>
      </c>
      <c r="D33" s="36" t="s">
        <v>888</v>
      </c>
      <c r="E33" s="24">
        <v>43216</v>
      </c>
      <c r="F33" s="74" t="s">
        <v>258</v>
      </c>
      <c r="G33" s="26" t="s">
        <v>455</v>
      </c>
      <c r="H33" s="48" t="s">
        <v>886</v>
      </c>
      <c r="I33" s="27" t="s">
        <v>458</v>
      </c>
      <c r="J33" s="62">
        <v>2</v>
      </c>
      <c r="K33" s="53">
        <v>1485</v>
      </c>
      <c r="L33" s="29">
        <f t="shared" si="0"/>
        <v>475.2</v>
      </c>
      <c r="M33" s="28">
        <f>J33*K33+L33</f>
        <v>3445.2</v>
      </c>
      <c r="N33" s="1"/>
      <c r="O33" s="1"/>
      <c r="P33" s="1"/>
      <c r="Q33" s="1"/>
    </row>
    <row r="34" spans="1:17" ht="25.5" x14ac:dyDescent="0.25">
      <c r="A34" s="75" t="s">
        <v>1141</v>
      </c>
      <c r="B34" s="76" t="s">
        <v>1139</v>
      </c>
      <c r="C34" s="77">
        <v>43238</v>
      </c>
      <c r="D34" s="36"/>
      <c r="E34" s="24"/>
      <c r="F34" s="74" t="s">
        <v>179</v>
      </c>
      <c r="G34" s="26" t="s">
        <v>30</v>
      </c>
      <c r="H34" s="48" t="s">
        <v>905</v>
      </c>
      <c r="I34" s="27"/>
      <c r="J34" s="62"/>
      <c r="K34" s="53"/>
      <c r="L34" s="29">
        <f t="shared" si="0"/>
        <v>0</v>
      </c>
      <c r="M34" s="28">
        <v>16750</v>
      </c>
      <c r="N34" s="1"/>
      <c r="O34" s="1"/>
      <c r="P34" s="1"/>
      <c r="Q34" s="1"/>
    </row>
    <row r="35" spans="1:17" ht="15" x14ac:dyDescent="0.25">
      <c r="A35" s="75" t="s">
        <v>1146</v>
      </c>
      <c r="B35" s="76" t="s">
        <v>1145</v>
      </c>
      <c r="C35" s="77">
        <v>43250</v>
      </c>
      <c r="D35" s="94" t="s">
        <v>936</v>
      </c>
      <c r="E35" s="24">
        <v>43235</v>
      </c>
      <c r="F35" s="74" t="s">
        <v>258</v>
      </c>
      <c r="G35" s="26" t="s">
        <v>455</v>
      </c>
      <c r="H35" s="48" t="s">
        <v>467</v>
      </c>
      <c r="I35" s="27" t="s">
        <v>458</v>
      </c>
      <c r="J35" s="62">
        <v>2</v>
      </c>
      <c r="K35" s="53">
        <v>1650</v>
      </c>
      <c r="L35" s="29">
        <f t="shared" si="0"/>
        <v>528</v>
      </c>
      <c r="M35" s="28">
        <f>J35*K35+L35</f>
        <v>3828</v>
      </c>
      <c r="N35" s="1"/>
      <c r="O35" s="1"/>
      <c r="P35" s="1"/>
      <c r="Q35" s="1"/>
    </row>
    <row r="36" spans="1:17" ht="25.5" x14ac:dyDescent="0.25">
      <c r="A36" s="75" t="s">
        <v>1142</v>
      </c>
      <c r="B36" s="76" t="s">
        <v>1140</v>
      </c>
      <c r="C36" s="77">
        <v>43245</v>
      </c>
      <c r="D36" s="37"/>
      <c r="E36" s="24"/>
      <c r="F36" s="74" t="s">
        <v>179</v>
      </c>
      <c r="G36" s="26" t="s">
        <v>30</v>
      </c>
      <c r="H36" s="48" t="s">
        <v>939</v>
      </c>
      <c r="I36" s="27"/>
      <c r="J36" s="62"/>
      <c r="K36" s="53"/>
      <c r="L36" s="29">
        <f>J36*K36*0.16</f>
        <v>0</v>
      </c>
      <c r="M36" s="28">
        <v>16750</v>
      </c>
      <c r="N36" s="1"/>
      <c r="O36" s="1"/>
      <c r="P36" s="1"/>
      <c r="Q36" s="1"/>
    </row>
    <row r="37" spans="1:17" ht="25.5" x14ac:dyDescent="0.25">
      <c r="A37" s="75" t="s">
        <v>1666</v>
      </c>
      <c r="B37" s="76" t="s">
        <v>1667</v>
      </c>
      <c r="C37" s="77">
        <v>43252</v>
      </c>
      <c r="D37" s="37"/>
      <c r="E37" s="24"/>
      <c r="F37" s="74" t="s">
        <v>179</v>
      </c>
      <c r="G37" s="26" t="s">
        <v>30</v>
      </c>
      <c r="H37" s="48" t="s">
        <v>967</v>
      </c>
      <c r="I37" s="27"/>
      <c r="J37" s="62"/>
      <c r="K37" s="53"/>
      <c r="L37" s="29">
        <f>J37*K37*0.16</f>
        <v>0</v>
      </c>
      <c r="M37" s="28">
        <v>15850</v>
      </c>
      <c r="N37" s="1"/>
      <c r="O37" s="1"/>
      <c r="P37" s="1"/>
      <c r="Q37" s="1"/>
    </row>
    <row r="38" spans="1:17" ht="25.5" x14ac:dyDescent="0.25">
      <c r="A38" s="75" t="s">
        <v>1668</v>
      </c>
      <c r="B38" s="76" t="s">
        <v>1669</v>
      </c>
      <c r="C38" s="77">
        <v>43259</v>
      </c>
      <c r="D38" s="37"/>
      <c r="E38" s="24"/>
      <c r="F38" s="74" t="s">
        <v>179</v>
      </c>
      <c r="G38" s="26" t="s">
        <v>30</v>
      </c>
      <c r="H38" s="48" t="s">
        <v>1274</v>
      </c>
      <c r="I38" s="27"/>
      <c r="J38" s="62"/>
      <c r="K38" s="53"/>
      <c r="L38" s="29">
        <f>J38*K38*0.16</f>
        <v>0</v>
      </c>
      <c r="M38" s="28">
        <v>16750</v>
      </c>
      <c r="N38" s="1"/>
      <c r="O38" s="1"/>
      <c r="P38" s="1"/>
      <c r="Q38" s="1"/>
    </row>
    <row r="39" spans="1:17" ht="15" x14ac:dyDescent="0.25">
      <c r="A39" s="75" t="s">
        <v>1670</v>
      </c>
      <c r="B39" s="76" t="s">
        <v>1671</v>
      </c>
      <c r="C39" s="77">
        <v>43259</v>
      </c>
      <c r="D39" s="36">
        <v>287</v>
      </c>
      <c r="E39" s="24">
        <v>43248</v>
      </c>
      <c r="F39" s="74" t="s">
        <v>196</v>
      </c>
      <c r="G39" s="26" t="s">
        <v>95</v>
      </c>
      <c r="H39" s="48" t="s">
        <v>1276</v>
      </c>
      <c r="I39" s="27" t="s">
        <v>96</v>
      </c>
      <c r="J39" s="62">
        <v>3</v>
      </c>
      <c r="K39" s="53">
        <v>2241.38</v>
      </c>
      <c r="L39" s="29">
        <f t="shared" ref="L39:L48" si="2">J39*K39*0.16</f>
        <v>1075.8624</v>
      </c>
      <c r="M39" s="28">
        <f>J39*K39+L39</f>
        <v>7800.0024000000003</v>
      </c>
      <c r="N39" s="1"/>
      <c r="O39" s="1"/>
      <c r="P39" s="1"/>
      <c r="Q39" s="1"/>
    </row>
    <row r="40" spans="1:17" ht="15" x14ac:dyDescent="0.25">
      <c r="A40" s="75" t="s">
        <v>1672</v>
      </c>
      <c r="B40" s="76" t="s">
        <v>1673</v>
      </c>
      <c r="C40" s="77">
        <v>43259</v>
      </c>
      <c r="D40" s="94">
        <v>2245</v>
      </c>
      <c r="E40" s="24">
        <v>43248</v>
      </c>
      <c r="F40" s="74" t="s">
        <v>196</v>
      </c>
      <c r="G40" s="26" t="s">
        <v>82</v>
      </c>
      <c r="H40" s="48" t="s">
        <v>92</v>
      </c>
      <c r="I40" s="27" t="s">
        <v>96</v>
      </c>
      <c r="J40" s="62">
        <v>2</v>
      </c>
      <c r="K40" s="53">
        <v>2586.1999999999998</v>
      </c>
      <c r="L40" s="29">
        <f t="shared" si="2"/>
        <v>827.58399999999995</v>
      </c>
      <c r="M40" s="28">
        <f>J40*K40+L40</f>
        <v>5999.9839999999995</v>
      </c>
      <c r="N40" s="1"/>
      <c r="O40" s="1"/>
      <c r="P40" s="1"/>
      <c r="Q40" s="1"/>
    </row>
    <row r="41" spans="1:17" ht="15" x14ac:dyDescent="0.25">
      <c r="A41" s="75" t="s">
        <v>1674</v>
      </c>
      <c r="B41" s="76" t="s">
        <v>1675</v>
      </c>
      <c r="C41" s="77">
        <v>43259</v>
      </c>
      <c r="D41" s="94">
        <v>2246</v>
      </c>
      <c r="E41" s="24">
        <v>43248</v>
      </c>
      <c r="F41" s="74" t="s">
        <v>285</v>
      </c>
      <c r="G41" s="26" t="s">
        <v>82</v>
      </c>
      <c r="H41" s="48" t="s">
        <v>1352</v>
      </c>
      <c r="I41" s="27" t="s">
        <v>77</v>
      </c>
      <c r="J41" s="62">
        <v>6</v>
      </c>
      <c r="K41" s="53">
        <v>220</v>
      </c>
      <c r="L41" s="29">
        <f>J41*K41*0.16</f>
        <v>211.20000000000002</v>
      </c>
      <c r="M41" s="28">
        <f>J41*K41+L41-0.2</f>
        <v>1531</v>
      </c>
      <c r="N41" s="1"/>
      <c r="O41" s="1"/>
      <c r="P41" s="1"/>
      <c r="Q41" s="1"/>
    </row>
    <row r="42" spans="1:17" ht="15" x14ac:dyDescent="0.25">
      <c r="A42" s="75" t="s">
        <v>1676</v>
      </c>
      <c r="B42" s="76" t="s">
        <v>1677</v>
      </c>
      <c r="C42" s="77">
        <v>43259</v>
      </c>
      <c r="D42" s="94">
        <v>2247</v>
      </c>
      <c r="E42" s="24">
        <v>43248</v>
      </c>
      <c r="F42" s="74" t="s">
        <v>196</v>
      </c>
      <c r="G42" s="26" t="s">
        <v>82</v>
      </c>
      <c r="H42" s="48" t="s">
        <v>89</v>
      </c>
      <c r="I42" s="27" t="s">
        <v>77</v>
      </c>
      <c r="J42" s="62">
        <v>200</v>
      </c>
      <c r="K42" s="53">
        <v>9.5</v>
      </c>
      <c r="L42" s="29">
        <f>J42*K42*0.16</f>
        <v>304</v>
      </c>
      <c r="M42" s="28">
        <f>J42*K42+L42</f>
        <v>2204</v>
      </c>
      <c r="N42" s="1"/>
      <c r="O42" s="1"/>
      <c r="P42" s="1"/>
      <c r="Q42" s="1"/>
    </row>
    <row r="43" spans="1:17" ht="25.5" x14ac:dyDescent="0.25">
      <c r="A43" s="75" t="s">
        <v>1678</v>
      </c>
      <c r="B43" s="76" t="s">
        <v>1679</v>
      </c>
      <c r="C43" s="77">
        <v>43266</v>
      </c>
      <c r="D43" s="94"/>
      <c r="E43" s="24"/>
      <c r="F43" s="74" t="s">
        <v>179</v>
      </c>
      <c r="G43" s="26" t="s">
        <v>30</v>
      </c>
      <c r="H43" s="48" t="s">
        <v>1353</v>
      </c>
      <c r="I43" s="27"/>
      <c r="J43" s="62"/>
      <c r="K43" s="53"/>
      <c r="L43" s="29">
        <f>J43*K43*0.16</f>
        <v>0</v>
      </c>
      <c r="M43" s="28">
        <v>16300</v>
      </c>
      <c r="N43" s="1"/>
      <c r="O43" s="1"/>
      <c r="P43" s="1"/>
      <c r="Q43" s="1"/>
    </row>
    <row r="44" spans="1:17" ht="15" x14ac:dyDescent="0.25">
      <c r="A44" s="75" t="s">
        <v>1680</v>
      </c>
      <c r="B44" s="76" t="s">
        <v>1681</v>
      </c>
      <c r="C44" s="77">
        <v>43266</v>
      </c>
      <c r="D44" s="36">
        <v>298</v>
      </c>
      <c r="E44" s="24">
        <v>43261</v>
      </c>
      <c r="F44" s="74" t="s">
        <v>196</v>
      </c>
      <c r="G44" s="26" t="s">
        <v>95</v>
      </c>
      <c r="H44" s="48" t="s">
        <v>90</v>
      </c>
      <c r="I44" s="27" t="s">
        <v>96</v>
      </c>
      <c r="J44" s="62">
        <v>2</v>
      </c>
      <c r="K44" s="53">
        <v>3189.66</v>
      </c>
      <c r="L44" s="29">
        <f t="shared" si="2"/>
        <v>1020.6912</v>
      </c>
      <c r="M44" s="28">
        <f>J44*K44+L44-0.01</f>
        <v>7400.0011999999997</v>
      </c>
      <c r="N44" s="1"/>
      <c r="O44" s="1"/>
      <c r="P44" s="1"/>
      <c r="Q44" s="1"/>
    </row>
    <row r="45" spans="1:17" ht="25.5" x14ac:dyDescent="0.25">
      <c r="A45" s="75" t="s">
        <v>1682</v>
      </c>
      <c r="B45" s="76" t="s">
        <v>1683</v>
      </c>
      <c r="C45" s="77">
        <v>43273</v>
      </c>
      <c r="D45" s="37"/>
      <c r="E45" s="24"/>
      <c r="F45" s="74" t="s">
        <v>179</v>
      </c>
      <c r="G45" s="26" t="s">
        <v>30</v>
      </c>
      <c r="H45" s="48" t="s">
        <v>1372</v>
      </c>
      <c r="I45" s="27"/>
      <c r="J45" s="62"/>
      <c r="K45" s="53"/>
      <c r="L45" s="29">
        <f t="shared" si="2"/>
        <v>0</v>
      </c>
      <c r="M45" s="28">
        <v>8500</v>
      </c>
      <c r="N45" s="1"/>
      <c r="O45" s="1"/>
      <c r="P45" s="1"/>
      <c r="Q45" s="1"/>
    </row>
    <row r="46" spans="1:17" ht="25.5" x14ac:dyDescent="0.25">
      <c r="A46" s="75" t="s">
        <v>1684</v>
      </c>
      <c r="B46" s="76" t="s">
        <v>1685</v>
      </c>
      <c r="C46" s="77">
        <v>43280</v>
      </c>
      <c r="D46" s="37"/>
      <c r="E46" s="24"/>
      <c r="F46" s="74" t="s">
        <v>179</v>
      </c>
      <c r="G46" s="26" t="s">
        <v>30</v>
      </c>
      <c r="H46" s="48" t="s">
        <v>1381</v>
      </c>
      <c r="I46" s="27"/>
      <c r="J46" s="62"/>
      <c r="K46" s="53"/>
      <c r="L46" s="29">
        <f t="shared" si="2"/>
        <v>0</v>
      </c>
      <c r="M46" s="28">
        <v>8500</v>
      </c>
      <c r="N46" s="1"/>
      <c r="O46" s="1"/>
      <c r="P46" s="1"/>
      <c r="Q46" s="1"/>
    </row>
    <row r="47" spans="1:17" ht="15" x14ac:dyDescent="0.25">
      <c r="A47" s="75" t="s">
        <v>1931</v>
      </c>
      <c r="B47" s="76" t="s">
        <v>1930</v>
      </c>
      <c r="C47" s="77">
        <v>43285</v>
      </c>
      <c r="D47" s="36" t="s">
        <v>1487</v>
      </c>
      <c r="E47" s="24">
        <v>43269</v>
      </c>
      <c r="F47" s="74" t="s">
        <v>258</v>
      </c>
      <c r="G47" s="26" t="s">
        <v>455</v>
      </c>
      <c r="H47" s="48" t="s">
        <v>456</v>
      </c>
      <c r="I47" s="27" t="s">
        <v>458</v>
      </c>
      <c r="J47" s="62">
        <v>1</v>
      </c>
      <c r="K47" s="53">
        <v>1540</v>
      </c>
      <c r="L47" s="29">
        <f t="shared" si="2"/>
        <v>246.4</v>
      </c>
      <c r="M47" s="28">
        <f>J47*K47+L47</f>
        <v>1786.4</v>
      </c>
      <c r="N47" s="1"/>
      <c r="O47" s="1"/>
      <c r="P47" s="1"/>
      <c r="Q47" s="1"/>
    </row>
    <row r="48" spans="1:17" ht="15" x14ac:dyDescent="0.25">
      <c r="A48" s="75" t="s">
        <v>1933</v>
      </c>
      <c r="B48" s="76" t="s">
        <v>1932</v>
      </c>
      <c r="C48" s="77">
        <v>43292</v>
      </c>
      <c r="D48" s="36">
        <v>2289</v>
      </c>
      <c r="E48" s="24">
        <v>43266</v>
      </c>
      <c r="F48" s="74" t="s">
        <v>196</v>
      </c>
      <c r="G48" s="26" t="s">
        <v>82</v>
      </c>
      <c r="H48" s="48" t="s">
        <v>158</v>
      </c>
      <c r="I48" s="27" t="s">
        <v>77</v>
      </c>
      <c r="J48" s="62">
        <v>500</v>
      </c>
      <c r="K48" s="53">
        <v>9.5</v>
      </c>
      <c r="L48" s="29">
        <f t="shared" si="2"/>
        <v>760</v>
      </c>
      <c r="M48" s="28">
        <f>J48*K48+L48</f>
        <v>5510</v>
      </c>
      <c r="N48" s="1"/>
      <c r="O48" s="1"/>
      <c r="P48" s="1"/>
      <c r="Q48" s="1"/>
    </row>
    <row r="49" spans="1:17" ht="15" x14ac:dyDescent="0.25">
      <c r="A49" s="23"/>
      <c r="B49" s="23"/>
      <c r="C49" s="23"/>
      <c r="D49" s="25"/>
      <c r="E49" s="24"/>
      <c r="F49" s="24"/>
      <c r="G49" s="26"/>
      <c r="H49" s="32"/>
      <c r="I49" s="27"/>
      <c r="J49" s="62"/>
      <c r="K49" s="28"/>
      <c r="L49" s="29"/>
      <c r="M49" s="28">
        <f>SUM(M14:M48)</f>
        <v>296958.5416</v>
      </c>
      <c r="N49" s="1"/>
      <c r="O49" s="1"/>
      <c r="P49" s="1"/>
      <c r="Q49" s="1"/>
    </row>
    <row r="50" spans="1:17" ht="16.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58"/>
      <c r="P50" s="116"/>
      <c r="Q50" s="159"/>
    </row>
    <row r="51" spans="1:17" ht="16.5" x14ac:dyDescent="0.3">
      <c r="A51" s="38" t="s">
        <v>28</v>
      </c>
      <c r="B51" s="58" t="s">
        <v>557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60"/>
      <c r="P51" s="116"/>
      <c r="Q51" s="157"/>
    </row>
    <row r="52" spans="1:17" ht="16.5" x14ac:dyDescent="0.3">
      <c r="A52" s="17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57"/>
      <c r="P52" s="116"/>
      <c r="Q52" s="116"/>
    </row>
    <row r="53" spans="1:17" ht="15" x14ac:dyDescent="0.25">
      <c r="A53" s="17"/>
      <c r="B53" s="15"/>
      <c r="C53" s="1"/>
      <c r="D53" s="46"/>
      <c r="E53" s="1"/>
      <c r="F53" s="1"/>
      <c r="G53" s="1"/>
      <c r="H53" s="1"/>
      <c r="I53" s="1"/>
      <c r="J53" s="1"/>
      <c r="K53" s="1"/>
      <c r="L53" s="1"/>
      <c r="M53" s="1"/>
      <c r="N53" s="1"/>
      <c r="O53" s="116"/>
      <c r="P53" s="116"/>
      <c r="Q53" s="116"/>
    </row>
    <row r="54" spans="1:17" ht="15" x14ac:dyDescent="0.25">
      <c r="A54" s="17"/>
      <c r="B54" s="1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16"/>
      <c r="P54" s="116"/>
      <c r="Q54" s="116"/>
    </row>
    <row r="55" spans="1:17" ht="15" x14ac:dyDescent="0.25">
      <c r="A55" s="17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x14ac:dyDescent="0.25">
      <c r="A56" s="17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x14ac:dyDescent="0.25">
      <c r="A57" s="17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x14ac:dyDescent="0.25">
      <c r="A58" s="17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1"/>
      <c r="O59" s="1"/>
      <c r="P59" s="1"/>
      <c r="Q59" s="1"/>
    </row>
    <row r="60" spans="1:17" ht="15" x14ac:dyDescent="0.25">
      <c r="A60" s="183" t="s">
        <v>23</v>
      </c>
      <c r="B60" s="183"/>
      <c r="C60" s="183"/>
      <c r="D60" s="33"/>
      <c r="E60" s="183" t="s">
        <v>24</v>
      </c>
      <c r="F60" s="183"/>
      <c r="G60" s="33"/>
      <c r="H60" s="156" t="s">
        <v>2581</v>
      </c>
      <c r="I60" s="33"/>
      <c r="J60" s="34"/>
      <c r="K60" s="156" t="s">
        <v>2643</v>
      </c>
      <c r="L60" s="34"/>
      <c r="M60" s="33"/>
    </row>
    <row r="61" spans="1:17" ht="13.9" customHeight="1" x14ac:dyDescent="0.25">
      <c r="A61" s="184" t="s">
        <v>2580</v>
      </c>
      <c r="B61" s="184"/>
      <c r="C61" s="184"/>
      <c r="D61" s="33"/>
      <c r="E61" s="185" t="s">
        <v>25</v>
      </c>
      <c r="F61" s="185"/>
      <c r="G61" s="33"/>
      <c r="H61" s="35" t="s">
        <v>26</v>
      </c>
      <c r="I61" s="33"/>
      <c r="J61" s="186" t="s">
        <v>2644</v>
      </c>
      <c r="K61" s="186"/>
      <c r="L61" s="186"/>
      <c r="M61" s="33"/>
    </row>
    <row r="62" spans="1:17" ht="15" x14ac:dyDescent="0.25">
      <c r="A62" s="55"/>
      <c r="B62" s="55"/>
      <c r="C62" s="55"/>
      <c r="D62" s="1"/>
      <c r="E62" s="1"/>
      <c r="F62" s="1"/>
      <c r="G62" s="1"/>
      <c r="H62" s="1"/>
      <c r="I62" s="1"/>
      <c r="J62" s="187"/>
      <c r="K62" s="187"/>
      <c r="L62" s="187"/>
      <c r="M62" s="1"/>
    </row>
    <row r="63" spans="1:17" ht="15" x14ac:dyDescent="0.25">
      <c r="A63" s="179" t="s">
        <v>27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</row>
  </sheetData>
  <mergeCells count="15">
    <mergeCell ref="A1:M1"/>
    <mergeCell ref="A9:C10"/>
    <mergeCell ref="G9:H9"/>
    <mergeCell ref="L9:M9"/>
    <mergeCell ref="G10:H10"/>
    <mergeCell ref="A7:C7"/>
    <mergeCell ref="A63:M63"/>
    <mergeCell ref="A11:B11"/>
    <mergeCell ref="C11:G11"/>
    <mergeCell ref="I11:M11"/>
    <mergeCell ref="A60:C60"/>
    <mergeCell ref="E60:F60"/>
    <mergeCell ref="A61:C61"/>
    <mergeCell ref="E61:F61"/>
    <mergeCell ref="J61:L62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7" orientation="landscape" verticalDpi="0" r:id="rId2"/>
  <headerFooter>
    <oddFooter>Página &amp;P&amp;R&amp;A</oddFooter>
  </headerFooter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2"/>
  <sheetViews>
    <sheetView zoomScaleNormal="100" workbookViewId="0">
      <selection activeCell="E9" sqref="E9"/>
    </sheetView>
  </sheetViews>
  <sheetFormatPr baseColWidth="10" defaultRowHeight="14.25" x14ac:dyDescent="0.2"/>
  <cols>
    <col min="1" max="1" width="13" bestFit="1" customWidth="1"/>
    <col min="2" max="2" width="12.62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8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8" x14ac:dyDescent="0.25">
      <c r="A5" s="83" t="s">
        <v>0</v>
      </c>
      <c r="B5" s="38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8" x14ac:dyDescent="0.25">
      <c r="A6" s="17"/>
      <c r="B6" s="17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511</v>
      </c>
      <c r="D11" s="181"/>
      <c r="E11" s="181"/>
      <c r="F11" s="181"/>
      <c r="G11" s="181"/>
      <c r="H11" s="9" t="s">
        <v>9</v>
      </c>
      <c r="I11" s="182" t="s">
        <v>2754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859</v>
      </c>
      <c r="B14" s="76" t="s">
        <v>858</v>
      </c>
      <c r="C14" s="77">
        <v>43217</v>
      </c>
      <c r="D14" s="49" t="s">
        <v>512</v>
      </c>
      <c r="E14" s="50">
        <v>43200</v>
      </c>
      <c r="F14" s="74" t="s">
        <v>340</v>
      </c>
      <c r="G14" s="26" t="s">
        <v>145</v>
      </c>
      <c r="H14" s="51" t="s">
        <v>513</v>
      </c>
      <c r="I14" s="40" t="s">
        <v>77</v>
      </c>
      <c r="J14" s="61">
        <v>6</v>
      </c>
      <c r="K14" s="52">
        <v>70</v>
      </c>
      <c r="L14" s="29">
        <f t="shared" ref="L14:L37" si="0">J14*K14*0.16</f>
        <v>67.2</v>
      </c>
      <c r="M14" s="28">
        <f t="shared" ref="M14:M37" si="1">J14*K14+L14</f>
        <v>487.2</v>
      </c>
    </row>
    <row r="15" spans="1:13" x14ac:dyDescent="0.2">
      <c r="A15" s="75" t="s">
        <v>859</v>
      </c>
      <c r="B15" s="76" t="s">
        <v>858</v>
      </c>
      <c r="C15" s="77">
        <v>43217</v>
      </c>
      <c r="D15" s="49" t="s">
        <v>512</v>
      </c>
      <c r="E15" s="50">
        <v>43200</v>
      </c>
      <c r="F15" s="74" t="s">
        <v>340</v>
      </c>
      <c r="G15" s="26" t="s">
        <v>145</v>
      </c>
      <c r="H15" s="51" t="s">
        <v>152</v>
      </c>
      <c r="I15" s="40" t="s">
        <v>77</v>
      </c>
      <c r="J15" s="61">
        <v>15</v>
      </c>
      <c r="K15" s="52">
        <v>60</v>
      </c>
      <c r="L15" s="29">
        <f t="shared" si="0"/>
        <v>144</v>
      </c>
      <c r="M15" s="28">
        <f t="shared" si="1"/>
        <v>1044</v>
      </c>
    </row>
    <row r="16" spans="1:13" x14ac:dyDescent="0.2">
      <c r="A16" s="75" t="s">
        <v>859</v>
      </c>
      <c r="B16" s="76" t="s">
        <v>858</v>
      </c>
      <c r="C16" s="77">
        <v>43217</v>
      </c>
      <c r="D16" s="49" t="s">
        <v>512</v>
      </c>
      <c r="E16" s="50">
        <v>43200</v>
      </c>
      <c r="F16" s="74" t="s">
        <v>340</v>
      </c>
      <c r="G16" s="26" t="s">
        <v>145</v>
      </c>
      <c r="H16" s="51" t="s">
        <v>514</v>
      </c>
      <c r="I16" s="40" t="s">
        <v>77</v>
      </c>
      <c r="J16" s="61">
        <v>6</v>
      </c>
      <c r="K16" s="52">
        <v>22</v>
      </c>
      <c r="L16" s="29">
        <f t="shared" si="0"/>
        <v>21.12</v>
      </c>
      <c r="M16" s="28">
        <f t="shared" si="1"/>
        <v>153.12</v>
      </c>
    </row>
    <row r="17" spans="1:13" x14ac:dyDescent="0.2">
      <c r="A17" s="75" t="s">
        <v>859</v>
      </c>
      <c r="B17" s="76" t="s">
        <v>858</v>
      </c>
      <c r="C17" s="77">
        <v>43217</v>
      </c>
      <c r="D17" s="49" t="s">
        <v>512</v>
      </c>
      <c r="E17" s="50">
        <v>43200</v>
      </c>
      <c r="F17" s="74" t="s">
        <v>340</v>
      </c>
      <c r="G17" s="26" t="s">
        <v>145</v>
      </c>
      <c r="H17" s="51" t="s">
        <v>515</v>
      </c>
      <c r="I17" s="40" t="s">
        <v>77</v>
      </c>
      <c r="J17" s="61">
        <v>10</v>
      </c>
      <c r="K17" s="52">
        <v>30</v>
      </c>
      <c r="L17" s="29">
        <f t="shared" si="0"/>
        <v>48</v>
      </c>
      <c r="M17" s="28">
        <f t="shared" si="1"/>
        <v>348</v>
      </c>
    </row>
    <row r="18" spans="1:13" x14ac:dyDescent="0.2">
      <c r="A18" s="75" t="s">
        <v>859</v>
      </c>
      <c r="B18" s="76" t="s">
        <v>858</v>
      </c>
      <c r="C18" s="77">
        <v>43217</v>
      </c>
      <c r="D18" s="49" t="s">
        <v>512</v>
      </c>
      <c r="E18" s="50">
        <v>43200</v>
      </c>
      <c r="F18" s="74" t="s">
        <v>340</v>
      </c>
      <c r="G18" s="26" t="s">
        <v>145</v>
      </c>
      <c r="H18" s="47" t="s">
        <v>516</v>
      </c>
      <c r="I18" s="27" t="s">
        <v>77</v>
      </c>
      <c r="J18" s="62">
        <v>14</v>
      </c>
      <c r="K18" s="53">
        <v>47</v>
      </c>
      <c r="L18" s="29">
        <f t="shared" si="0"/>
        <v>105.28</v>
      </c>
      <c r="M18" s="28">
        <f t="shared" si="1"/>
        <v>763.28</v>
      </c>
    </row>
    <row r="19" spans="1:13" x14ac:dyDescent="0.2">
      <c r="A19" s="75" t="s">
        <v>856</v>
      </c>
      <c r="B19" s="76" t="s">
        <v>854</v>
      </c>
      <c r="C19" s="77">
        <v>43217</v>
      </c>
      <c r="D19" s="36">
        <v>2116</v>
      </c>
      <c r="E19" s="24">
        <v>43201</v>
      </c>
      <c r="F19" s="74" t="s">
        <v>196</v>
      </c>
      <c r="G19" s="26" t="s">
        <v>82</v>
      </c>
      <c r="H19" s="47" t="s">
        <v>90</v>
      </c>
      <c r="I19" s="27" t="s">
        <v>96</v>
      </c>
      <c r="J19" s="62">
        <v>2</v>
      </c>
      <c r="K19" s="53">
        <v>3189.65</v>
      </c>
      <c r="L19" s="29">
        <f t="shared" si="0"/>
        <v>1020.6880000000001</v>
      </c>
      <c r="M19" s="28">
        <f t="shared" si="1"/>
        <v>7399.9880000000003</v>
      </c>
    </row>
    <row r="20" spans="1:13" x14ac:dyDescent="0.2">
      <c r="A20" s="75" t="s">
        <v>857</v>
      </c>
      <c r="B20" s="76" t="s">
        <v>855</v>
      </c>
      <c r="C20" s="77">
        <v>43217</v>
      </c>
      <c r="D20" s="36">
        <v>2117</v>
      </c>
      <c r="E20" s="24">
        <v>43201</v>
      </c>
      <c r="F20" s="74" t="s">
        <v>196</v>
      </c>
      <c r="G20" s="26" t="s">
        <v>82</v>
      </c>
      <c r="H20" s="47" t="s">
        <v>92</v>
      </c>
      <c r="I20" s="27" t="s">
        <v>96</v>
      </c>
      <c r="J20" s="62">
        <v>1</v>
      </c>
      <c r="K20" s="53">
        <v>2586.1999999999998</v>
      </c>
      <c r="L20" s="29">
        <f t="shared" si="0"/>
        <v>413.79199999999997</v>
      </c>
      <c r="M20" s="28">
        <f t="shared" si="1"/>
        <v>2999.9919999999997</v>
      </c>
    </row>
    <row r="21" spans="1:13" x14ac:dyDescent="0.2">
      <c r="A21" s="75" t="s">
        <v>861</v>
      </c>
      <c r="B21" s="76" t="s">
        <v>860</v>
      </c>
      <c r="C21" s="77">
        <v>43217</v>
      </c>
      <c r="D21" s="36">
        <v>2118</v>
      </c>
      <c r="E21" s="24">
        <v>43201</v>
      </c>
      <c r="F21" s="74" t="s">
        <v>285</v>
      </c>
      <c r="G21" s="26" t="s">
        <v>82</v>
      </c>
      <c r="H21" s="47" t="s">
        <v>523</v>
      </c>
      <c r="I21" s="27" t="s">
        <v>77</v>
      </c>
      <c r="J21" s="62">
        <v>30</v>
      </c>
      <c r="K21" s="53">
        <v>130</v>
      </c>
      <c r="L21" s="29">
        <f t="shared" si="0"/>
        <v>624</v>
      </c>
      <c r="M21" s="28">
        <f t="shared" si="1"/>
        <v>4524</v>
      </c>
    </row>
    <row r="22" spans="1:13" x14ac:dyDescent="0.2">
      <c r="A22" s="75" t="s">
        <v>861</v>
      </c>
      <c r="B22" s="76" t="s">
        <v>860</v>
      </c>
      <c r="C22" s="77">
        <v>43217</v>
      </c>
      <c r="D22" s="36">
        <v>2118</v>
      </c>
      <c r="E22" s="24">
        <v>43201</v>
      </c>
      <c r="F22" s="74" t="s">
        <v>285</v>
      </c>
      <c r="G22" s="26" t="s">
        <v>82</v>
      </c>
      <c r="H22" s="47" t="s">
        <v>525</v>
      </c>
      <c r="I22" s="27" t="s">
        <v>88</v>
      </c>
      <c r="J22" s="62">
        <v>15</v>
      </c>
      <c r="K22" s="53">
        <v>29</v>
      </c>
      <c r="L22" s="29">
        <f t="shared" si="0"/>
        <v>69.600000000000009</v>
      </c>
      <c r="M22" s="28">
        <f t="shared" si="1"/>
        <v>504.6</v>
      </c>
    </row>
    <row r="23" spans="1:13" x14ac:dyDescent="0.2">
      <c r="A23" s="75" t="s">
        <v>861</v>
      </c>
      <c r="B23" s="76" t="s">
        <v>860</v>
      </c>
      <c r="C23" s="77">
        <v>43217</v>
      </c>
      <c r="D23" s="36">
        <v>2118</v>
      </c>
      <c r="E23" s="24">
        <v>43201</v>
      </c>
      <c r="F23" s="74" t="s">
        <v>285</v>
      </c>
      <c r="G23" s="26" t="s">
        <v>82</v>
      </c>
      <c r="H23" s="47" t="s">
        <v>87</v>
      </c>
      <c r="I23" s="27" t="s">
        <v>88</v>
      </c>
      <c r="J23" s="62">
        <v>2</v>
      </c>
      <c r="K23" s="53">
        <v>29.5</v>
      </c>
      <c r="L23" s="29">
        <f t="shared" si="0"/>
        <v>9.44</v>
      </c>
      <c r="M23" s="28">
        <f t="shared" si="1"/>
        <v>68.44</v>
      </c>
    </row>
    <row r="24" spans="1:13" x14ac:dyDescent="0.2">
      <c r="A24" s="75" t="s">
        <v>853</v>
      </c>
      <c r="B24" s="76" t="s">
        <v>852</v>
      </c>
      <c r="C24" s="77">
        <v>43217</v>
      </c>
      <c r="D24" s="36" t="s">
        <v>535</v>
      </c>
      <c r="E24" s="24">
        <v>43200</v>
      </c>
      <c r="F24" s="74" t="s">
        <v>258</v>
      </c>
      <c r="G24" s="26" t="s">
        <v>471</v>
      </c>
      <c r="H24" s="47" t="s">
        <v>481</v>
      </c>
      <c r="I24" s="27" t="s">
        <v>59</v>
      </c>
      <c r="J24" s="62">
        <v>1</v>
      </c>
      <c r="K24" s="53">
        <v>1980</v>
      </c>
      <c r="L24" s="29">
        <f t="shared" si="0"/>
        <v>316.8</v>
      </c>
      <c r="M24" s="28">
        <f t="shared" si="1"/>
        <v>2296.8000000000002</v>
      </c>
    </row>
    <row r="25" spans="1:13" x14ac:dyDescent="0.2">
      <c r="A25" s="75" t="s">
        <v>853</v>
      </c>
      <c r="B25" s="76" t="s">
        <v>852</v>
      </c>
      <c r="C25" s="77">
        <v>43217</v>
      </c>
      <c r="D25" s="36" t="s">
        <v>535</v>
      </c>
      <c r="E25" s="24">
        <v>43200</v>
      </c>
      <c r="F25" s="74" t="s">
        <v>258</v>
      </c>
      <c r="G25" s="26" t="s">
        <v>471</v>
      </c>
      <c r="H25" s="48" t="s">
        <v>482</v>
      </c>
      <c r="I25" s="27" t="s">
        <v>59</v>
      </c>
      <c r="J25" s="62">
        <v>1</v>
      </c>
      <c r="K25" s="53">
        <v>1980</v>
      </c>
      <c r="L25" s="29">
        <f t="shared" si="0"/>
        <v>316.8</v>
      </c>
      <c r="M25" s="28">
        <f t="shared" si="1"/>
        <v>2296.8000000000002</v>
      </c>
    </row>
    <row r="26" spans="1:13" x14ac:dyDescent="0.2">
      <c r="A26" s="75" t="s">
        <v>863</v>
      </c>
      <c r="B26" s="76" t="s">
        <v>862</v>
      </c>
      <c r="C26" s="77">
        <v>43217</v>
      </c>
      <c r="D26" s="36" t="s">
        <v>538</v>
      </c>
      <c r="E26" s="24">
        <v>43200</v>
      </c>
      <c r="F26" s="74" t="s">
        <v>285</v>
      </c>
      <c r="G26" s="26" t="s">
        <v>471</v>
      </c>
      <c r="H26" s="48" t="s">
        <v>539</v>
      </c>
      <c r="I26" s="27" t="s">
        <v>540</v>
      </c>
      <c r="J26" s="62">
        <v>1</v>
      </c>
      <c r="K26" s="53">
        <v>3500</v>
      </c>
      <c r="L26" s="29">
        <f t="shared" si="0"/>
        <v>560</v>
      </c>
      <c r="M26" s="28">
        <f t="shared" si="1"/>
        <v>4060</v>
      </c>
    </row>
    <row r="27" spans="1:13" ht="25.5" x14ac:dyDescent="0.2">
      <c r="A27" s="75" t="s">
        <v>851</v>
      </c>
      <c r="B27" s="76" t="s">
        <v>850</v>
      </c>
      <c r="C27" s="77">
        <v>43217</v>
      </c>
      <c r="D27" s="36"/>
      <c r="E27" s="24"/>
      <c r="F27" s="74" t="s">
        <v>179</v>
      </c>
      <c r="G27" s="26" t="s">
        <v>30</v>
      </c>
      <c r="H27" s="48" t="s">
        <v>562</v>
      </c>
      <c r="I27" s="27"/>
      <c r="J27" s="62"/>
      <c r="K27" s="53"/>
      <c r="L27" s="29">
        <f t="shared" si="0"/>
        <v>0</v>
      </c>
      <c r="M27" s="28">
        <v>8400</v>
      </c>
    </row>
    <row r="28" spans="1:13" x14ac:dyDescent="0.2">
      <c r="A28" s="75" t="s">
        <v>1165</v>
      </c>
      <c r="B28" s="76" t="s">
        <v>1164</v>
      </c>
      <c r="C28" s="77">
        <v>43250</v>
      </c>
      <c r="D28" s="36">
        <v>2199</v>
      </c>
      <c r="E28" s="24">
        <v>43231</v>
      </c>
      <c r="F28" s="74" t="s">
        <v>285</v>
      </c>
      <c r="G28" s="26" t="s">
        <v>82</v>
      </c>
      <c r="H28" s="48" t="s">
        <v>914</v>
      </c>
      <c r="I28" s="27" t="s">
        <v>77</v>
      </c>
      <c r="J28" s="62">
        <v>1</v>
      </c>
      <c r="K28" s="53">
        <v>2150</v>
      </c>
      <c r="L28" s="29">
        <f t="shared" si="0"/>
        <v>344</v>
      </c>
      <c r="M28" s="28">
        <f t="shared" si="1"/>
        <v>2494</v>
      </c>
    </row>
    <row r="29" spans="1:13" x14ac:dyDescent="0.2">
      <c r="A29" s="75" t="s">
        <v>1165</v>
      </c>
      <c r="B29" s="76" t="s">
        <v>1164</v>
      </c>
      <c r="C29" s="77">
        <v>43250</v>
      </c>
      <c r="D29" s="36">
        <v>2199</v>
      </c>
      <c r="E29" s="24">
        <v>43231</v>
      </c>
      <c r="F29" s="74" t="s">
        <v>285</v>
      </c>
      <c r="G29" s="26" t="s">
        <v>82</v>
      </c>
      <c r="H29" s="48" t="s">
        <v>915</v>
      </c>
      <c r="I29" s="27" t="s">
        <v>77</v>
      </c>
      <c r="J29" s="62">
        <v>1</v>
      </c>
      <c r="K29" s="53">
        <v>195</v>
      </c>
      <c r="L29" s="29">
        <f t="shared" si="0"/>
        <v>31.2</v>
      </c>
      <c r="M29" s="28">
        <f t="shared" si="1"/>
        <v>226.2</v>
      </c>
    </row>
    <row r="30" spans="1:13" x14ac:dyDescent="0.2">
      <c r="A30" s="75" t="s">
        <v>1165</v>
      </c>
      <c r="B30" s="76" t="s">
        <v>1164</v>
      </c>
      <c r="C30" s="77">
        <v>43250</v>
      </c>
      <c r="D30" s="36">
        <v>2199</v>
      </c>
      <c r="E30" s="24">
        <v>43231</v>
      </c>
      <c r="F30" s="74" t="s">
        <v>285</v>
      </c>
      <c r="G30" s="26" t="s">
        <v>82</v>
      </c>
      <c r="H30" s="48" t="s">
        <v>916</v>
      </c>
      <c r="I30" s="27" t="s">
        <v>77</v>
      </c>
      <c r="J30" s="62">
        <v>1</v>
      </c>
      <c r="K30" s="53">
        <v>105</v>
      </c>
      <c r="L30" s="29">
        <f t="shared" si="0"/>
        <v>16.8</v>
      </c>
      <c r="M30" s="28">
        <f t="shared" si="1"/>
        <v>121.8</v>
      </c>
    </row>
    <row r="31" spans="1:13" x14ac:dyDescent="0.2">
      <c r="A31" s="75" t="s">
        <v>1165</v>
      </c>
      <c r="B31" s="76" t="s">
        <v>1164</v>
      </c>
      <c r="C31" s="77">
        <v>43250</v>
      </c>
      <c r="D31" s="36">
        <v>2199</v>
      </c>
      <c r="E31" s="24">
        <v>43231</v>
      </c>
      <c r="F31" s="74" t="s">
        <v>285</v>
      </c>
      <c r="G31" s="26" t="s">
        <v>82</v>
      </c>
      <c r="H31" s="48" t="s">
        <v>917</v>
      </c>
      <c r="I31" s="27" t="s">
        <v>77</v>
      </c>
      <c r="J31" s="62">
        <v>1</v>
      </c>
      <c r="K31" s="53">
        <v>135</v>
      </c>
      <c r="L31" s="29">
        <f t="shared" si="0"/>
        <v>21.6</v>
      </c>
      <c r="M31" s="28">
        <f t="shared" si="1"/>
        <v>156.6</v>
      </c>
    </row>
    <row r="32" spans="1:13" x14ac:dyDescent="0.2">
      <c r="A32" s="75" t="s">
        <v>1165</v>
      </c>
      <c r="B32" s="76" t="s">
        <v>1164</v>
      </c>
      <c r="C32" s="77">
        <v>43250</v>
      </c>
      <c r="D32" s="36">
        <v>2199</v>
      </c>
      <c r="E32" s="24">
        <v>43231</v>
      </c>
      <c r="F32" s="74" t="s">
        <v>285</v>
      </c>
      <c r="G32" s="26" t="s">
        <v>82</v>
      </c>
      <c r="H32" s="48" t="s">
        <v>918</v>
      </c>
      <c r="I32" s="27" t="s">
        <v>77</v>
      </c>
      <c r="J32" s="62">
        <v>1</v>
      </c>
      <c r="K32" s="53">
        <v>105</v>
      </c>
      <c r="L32" s="29">
        <f t="shared" si="0"/>
        <v>16.8</v>
      </c>
      <c r="M32" s="28">
        <f t="shared" si="1"/>
        <v>121.8</v>
      </c>
    </row>
    <row r="33" spans="1:17" ht="15" x14ac:dyDescent="0.25">
      <c r="A33" s="75" t="s">
        <v>1165</v>
      </c>
      <c r="B33" s="76" t="s">
        <v>1164</v>
      </c>
      <c r="C33" s="77">
        <v>43250</v>
      </c>
      <c r="D33" s="36">
        <v>2199</v>
      </c>
      <c r="E33" s="24">
        <v>43231</v>
      </c>
      <c r="F33" s="74" t="s">
        <v>285</v>
      </c>
      <c r="G33" s="26" t="s">
        <v>82</v>
      </c>
      <c r="H33" s="48" t="s">
        <v>919</v>
      </c>
      <c r="I33" s="27" t="s">
        <v>77</v>
      </c>
      <c r="J33" s="62">
        <v>1</v>
      </c>
      <c r="K33" s="53">
        <v>145</v>
      </c>
      <c r="L33" s="29">
        <f t="shared" si="0"/>
        <v>23.2</v>
      </c>
      <c r="M33" s="28">
        <f t="shared" si="1"/>
        <v>168.2</v>
      </c>
      <c r="N33" s="1"/>
      <c r="O33" s="1"/>
      <c r="P33" s="1"/>
      <c r="Q33" s="1"/>
    </row>
    <row r="34" spans="1:17" ht="25.5" x14ac:dyDescent="0.25">
      <c r="A34" s="75" t="s">
        <v>1165</v>
      </c>
      <c r="B34" s="76" t="s">
        <v>1164</v>
      </c>
      <c r="C34" s="77">
        <v>43250</v>
      </c>
      <c r="D34" s="36">
        <v>2199</v>
      </c>
      <c r="E34" s="24">
        <v>43231</v>
      </c>
      <c r="F34" s="74" t="s">
        <v>285</v>
      </c>
      <c r="G34" s="26" t="s">
        <v>82</v>
      </c>
      <c r="H34" s="48" t="s">
        <v>920</v>
      </c>
      <c r="I34" s="27" t="s">
        <v>77</v>
      </c>
      <c r="J34" s="62">
        <v>1</v>
      </c>
      <c r="K34" s="53">
        <v>18</v>
      </c>
      <c r="L34" s="29">
        <f t="shared" si="0"/>
        <v>2.88</v>
      </c>
      <c r="M34" s="28">
        <f t="shared" si="1"/>
        <v>20.88</v>
      </c>
      <c r="N34" s="1"/>
      <c r="O34" s="1"/>
      <c r="P34" s="1"/>
      <c r="Q34" s="1"/>
    </row>
    <row r="35" spans="1:17" ht="25.5" x14ac:dyDescent="0.25">
      <c r="A35" s="75" t="s">
        <v>1686</v>
      </c>
      <c r="B35" s="76" t="s">
        <v>1687</v>
      </c>
      <c r="C35" s="77">
        <v>43266</v>
      </c>
      <c r="D35" s="37"/>
      <c r="E35" s="24"/>
      <c r="F35" s="74" t="s">
        <v>179</v>
      </c>
      <c r="G35" s="26" t="s">
        <v>30</v>
      </c>
      <c r="H35" s="48" t="s">
        <v>1353</v>
      </c>
      <c r="I35" s="27"/>
      <c r="J35" s="62"/>
      <c r="K35" s="53"/>
      <c r="L35" s="29">
        <f t="shared" si="0"/>
        <v>0</v>
      </c>
      <c r="M35" s="28">
        <v>8400</v>
      </c>
      <c r="N35" s="1"/>
      <c r="O35" s="1"/>
      <c r="P35" s="1"/>
      <c r="Q35" s="1"/>
    </row>
    <row r="36" spans="1:17" s="117" customFormat="1" ht="15" x14ac:dyDescent="0.25">
      <c r="A36" s="163" t="s">
        <v>2157</v>
      </c>
      <c r="B36" s="164" t="s">
        <v>2156</v>
      </c>
      <c r="C36" s="165">
        <v>43326</v>
      </c>
      <c r="D36" s="120">
        <v>802</v>
      </c>
      <c r="E36" s="106">
        <v>43291</v>
      </c>
      <c r="F36" s="161" t="s">
        <v>258</v>
      </c>
      <c r="G36" s="109" t="s">
        <v>484</v>
      </c>
      <c r="H36" s="110" t="s">
        <v>97</v>
      </c>
      <c r="I36" s="111" t="s">
        <v>458</v>
      </c>
      <c r="J36" s="112">
        <v>1</v>
      </c>
      <c r="K36" s="113">
        <v>1979.31</v>
      </c>
      <c r="L36" s="114">
        <f t="shared" si="0"/>
        <v>316.68959999999998</v>
      </c>
      <c r="M36" s="115">
        <f t="shared" si="1"/>
        <v>2295.9996000000001</v>
      </c>
      <c r="N36" s="116"/>
      <c r="O36" s="116"/>
      <c r="P36" s="116"/>
      <c r="Q36" s="116"/>
    </row>
    <row r="37" spans="1:17" ht="15" x14ac:dyDescent="0.25">
      <c r="A37" s="30"/>
      <c r="B37" s="30"/>
      <c r="C37" s="24"/>
      <c r="D37" s="36"/>
      <c r="E37" s="24"/>
      <c r="F37" s="24"/>
      <c r="G37" s="26"/>
      <c r="H37" s="48"/>
      <c r="I37" s="27"/>
      <c r="J37" s="62"/>
      <c r="K37" s="53"/>
      <c r="L37" s="29">
        <f t="shared" si="0"/>
        <v>0</v>
      </c>
      <c r="M37" s="28">
        <f t="shared" si="1"/>
        <v>0</v>
      </c>
      <c r="N37" s="1"/>
      <c r="O37" s="1"/>
      <c r="P37" s="1"/>
      <c r="Q37" s="1"/>
    </row>
    <row r="38" spans="1:17" ht="15" x14ac:dyDescent="0.25">
      <c r="A38" s="23"/>
      <c r="B38" s="23"/>
      <c r="C38" s="23"/>
      <c r="D38" s="25"/>
      <c r="E38" s="24"/>
      <c r="F38" s="24"/>
      <c r="G38" s="26"/>
      <c r="H38" s="32"/>
      <c r="I38" s="27"/>
      <c r="J38" s="62"/>
      <c r="K38" s="28"/>
      <c r="L38" s="29"/>
      <c r="M38" s="28">
        <f>SUM(M14:M37)</f>
        <v>49351.6996</v>
      </c>
      <c r="N38" s="1"/>
      <c r="O38" s="116"/>
      <c r="P38" s="116"/>
      <c r="Q38" s="116"/>
    </row>
    <row r="39" spans="1:17" ht="16.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8"/>
      <c r="P39" s="116"/>
      <c r="Q39" s="159"/>
    </row>
    <row r="40" spans="1:17" ht="16.5" x14ac:dyDescent="0.3">
      <c r="A40" s="38" t="s">
        <v>28</v>
      </c>
      <c r="B40" s="58" t="s">
        <v>510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60"/>
      <c r="P40" s="116"/>
      <c r="Q40" s="157"/>
    </row>
    <row r="41" spans="1:17" ht="16.5" x14ac:dyDescent="0.3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7"/>
      <c r="P41" s="116"/>
      <c r="Q41" s="116"/>
    </row>
    <row r="42" spans="1:17" ht="15" x14ac:dyDescent="0.25">
      <c r="A42" s="17"/>
      <c r="B42" s="15"/>
      <c r="C42" s="1"/>
      <c r="D42" s="46"/>
      <c r="E42" s="1"/>
      <c r="F42" s="1"/>
      <c r="G42" s="1"/>
      <c r="H42" s="1"/>
      <c r="I42" s="1"/>
      <c r="J42" s="1"/>
      <c r="K42" s="1"/>
      <c r="L42" s="1"/>
      <c r="M42" s="1"/>
      <c r="N42" s="1"/>
      <c r="O42" s="116"/>
      <c r="P42" s="116"/>
      <c r="Q42" s="116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6"/>
      <c r="P43" s="116"/>
      <c r="Q43" s="116"/>
    </row>
    <row r="44" spans="1:17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5">
      <c r="A46" s="17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x14ac:dyDescent="0.25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1"/>
      <c r="O48" s="1"/>
      <c r="P48" s="1"/>
      <c r="Q48" s="1"/>
    </row>
    <row r="49" spans="1:13" ht="15" x14ac:dyDescent="0.25">
      <c r="A49" s="183" t="s">
        <v>23</v>
      </c>
      <c r="B49" s="183"/>
      <c r="C49" s="183"/>
      <c r="D49" s="33"/>
      <c r="E49" s="183" t="s">
        <v>24</v>
      </c>
      <c r="F49" s="183"/>
      <c r="G49" s="33"/>
      <c r="H49" s="156" t="s">
        <v>2581</v>
      </c>
      <c r="I49" s="33"/>
      <c r="J49" s="34"/>
      <c r="K49" s="156" t="s">
        <v>2643</v>
      </c>
      <c r="L49" s="34"/>
      <c r="M49" s="33"/>
    </row>
    <row r="50" spans="1:13" ht="13.9" customHeight="1" x14ac:dyDescent="0.25">
      <c r="A50" s="184" t="s">
        <v>2580</v>
      </c>
      <c r="B50" s="184"/>
      <c r="C50" s="184"/>
      <c r="D50" s="33"/>
      <c r="E50" s="185" t="s">
        <v>25</v>
      </c>
      <c r="F50" s="185"/>
      <c r="G50" s="33"/>
      <c r="H50" s="35" t="s">
        <v>26</v>
      </c>
      <c r="I50" s="33"/>
      <c r="J50" s="186" t="s">
        <v>2644</v>
      </c>
      <c r="K50" s="186"/>
      <c r="L50" s="186"/>
      <c r="M50" s="33"/>
    </row>
    <row r="51" spans="1:13" ht="15" x14ac:dyDescent="0.25">
      <c r="A51" s="55"/>
      <c r="B51" s="55"/>
      <c r="C51" s="55"/>
      <c r="D51" s="1"/>
      <c r="E51" s="1"/>
      <c r="F51" s="1"/>
      <c r="G51" s="1"/>
      <c r="H51" s="1"/>
      <c r="I51" s="1"/>
      <c r="J51" s="187"/>
      <c r="K51" s="187"/>
      <c r="L51" s="187"/>
      <c r="M51" s="1"/>
    </row>
    <row r="52" spans="1:13" ht="15" x14ac:dyDescent="0.25">
      <c r="A52" s="179" t="s">
        <v>27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</row>
  </sheetData>
  <mergeCells count="15">
    <mergeCell ref="A52:M52"/>
    <mergeCell ref="A11:B11"/>
    <mergeCell ref="C11:G11"/>
    <mergeCell ref="I11:M11"/>
    <mergeCell ref="A49:C49"/>
    <mergeCell ref="E49:F49"/>
    <mergeCell ref="A50:C50"/>
    <mergeCell ref="E50:F50"/>
    <mergeCell ref="J50:L51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verticalDpi="0" r:id="rId2"/>
  <headerFooter>
    <oddFooter>Página &amp;P&amp;R&amp;A</oddFooter>
  </headerFooter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6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3.12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8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8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8" x14ac:dyDescent="0.25">
      <c r="A5" s="129" t="s">
        <v>0</v>
      </c>
      <c r="B5" s="38" t="s">
        <v>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8" x14ac:dyDescent="0.25">
      <c r="A6" s="17"/>
      <c r="B6" s="1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2265</v>
      </c>
      <c r="D11" s="181"/>
      <c r="E11" s="181"/>
      <c r="F11" s="181"/>
      <c r="G11" s="181"/>
      <c r="H11" s="9" t="s">
        <v>9</v>
      </c>
      <c r="I11" s="182" t="s">
        <v>2791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2757</v>
      </c>
      <c r="B14" s="76" t="s">
        <v>2755</v>
      </c>
      <c r="C14" s="77">
        <v>43364</v>
      </c>
      <c r="D14" s="49"/>
      <c r="E14" s="50"/>
      <c r="F14" s="74" t="s">
        <v>179</v>
      </c>
      <c r="G14" s="26" t="s">
        <v>30</v>
      </c>
      <c r="H14" s="51" t="s">
        <v>2261</v>
      </c>
      <c r="I14" s="40"/>
      <c r="J14" s="61"/>
      <c r="K14" s="52"/>
      <c r="L14" s="29">
        <f t="shared" ref="L14:L41" si="0">J14*K14*0.16</f>
        <v>0</v>
      </c>
      <c r="M14" s="28">
        <v>15050</v>
      </c>
    </row>
    <row r="15" spans="1:13" ht="25.5" x14ac:dyDescent="0.2">
      <c r="A15" s="75" t="s">
        <v>2758</v>
      </c>
      <c r="B15" s="76" t="s">
        <v>2756</v>
      </c>
      <c r="C15" s="77">
        <v>43371</v>
      </c>
      <c r="D15" s="49"/>
      <c r="E15" s="50"/>
      <c r="F15" s="74" t="s">
        <v>179</v>
      </c>
      <c r="G15" s="26" t="s">
        <v>30</v>
      </c>
      <c r="H15" s="51" t="s">
        <v>2271</v>
      </c>
      <c r="I15" s="40"/>
      <c r="J15" s="61"/>
      <c r="K15" s="52"/>
      <c r="L15" s="29">
        <f t="shared" si="0"/>
        <v>0</v>
      </c>
      <c r="M15" s="28">
        <v>17750</v>
      </c>
    </row>
    <row r="16" spans="1:13" ht="25.5" x14ac:dyDescent="0.2">
      <c r="A16" s="75" t="s">
        <v>2773</v>
      </c>
      <c r="B16" s="76" t="s">
        <v>2771</v>
      </c>
      <c r="C16" s="77">
        <v>43378</v>
      </c>
      <c r="D16" s="49"/>
      <c r="E16" s="50"/>
      <c r="F16" s="74" t="s">
        <v>179</v>
      </c>
      <c r="G16" s="26" t="s">
        <v>30</v>
      </c>
      <c r="H16" s="51" t="s">
        <v>2272</v>
      </c>
      <c r="I16" s="40"/>
      <c r="J16" s="61"/>
      <c r="K16" s="52"/>
      <c r="L16" s="29">
        <f t="shared" si="0"/>
        <v>0</v>
      </c>
      <c r="M16" s="28">
        <v>17750</v>
      </c>
    </row>
    <row r="17" spans="1:13" ht="25.5" x14ac:dyDescent="0.2">
      <c r="A17" s="75" t="s">
        <v>2774</v>
      </c>
      <c r="B17" s="76" t="s">
        <v>2772</v>
      </c>
      <c r="C17" s="77">
        <v>43385</v>
      </c>
      <c r="D17" s="49"/>
      <c r="E17" s="50"/>
      <c r="F17" s="74" t="s">
        <v>179</v>
      </c>
      <c r="G17" s="26" t="s">
        <v>30</v>
      </c>
      <c r="H17" s="51" t="s">
        <v>2298</v>
      </c>
      <c r="I17" s="40"/>
      <c r="J17" s="61"/>
      <c r="K17" s="52"/>
      <c r="L17" s="29">
        <f t="shared" si="0"/>
        <v>0</v>
      </c>
      <c r="M17" s="28">
        <v>18950</v>
      </c>
    </row>
    <row r="18" spans="1:13" ht="25.5" x14ac:dyDescent="0.2">
      <c r="A18" s="75" t="s">
        <v>2761</v>
      </c>
      <c r="B18" s="76" t="s">
        <v>2759</v>
      </c>
      <c r="C18" s="77">
        <v>43392</v>
      </c>
      <c r="D18" s="36"/>
      <c r="E18" s="24"/>
      <c r="F18" s="74" t="s">
        <v>179</v>
      </c>
      <c r="G18" s="26" t="s">
        <v>30</v>
      </c>
      <c r="H18" s="47" t="s">
        <v>2338</v>
      </c>
      <c r="I18" s="27"/>
      <c r="J18" s="62"/>
      <c r="K18" s="53"/>
      <c r="L18" s="29">
        <f t="shared" si="0"/>
        <v>0</v>
      </c>
      <c r="M18" s="28">
        <v>17600</v>
      </c>
    </row>
    <row r="19" spans="1:13" ht="25.5" x14ac:dyDescent="0.2">
      <c r="A19" s="75" t="s">
        <v>2762</v>
      </c>
      <c r="B19" s="76" t="s">
        <v>2760</v>
      </c>
      <c r="C19" s="77">
        <v>43399</v>
      </c>
      <c r="D19" s="36"/>
      <c r="E19" s="24"/>
      <c r="F19" s="74" t="s">
        <v>179</v>
      </c>
      <c r="G19" s="26" t="s">
        <v>30</v>
      </c>
      <c r="H19" s="47" t="s">
        <v>2341</v>
      </c>
      <c r="I19" s="27"/>
      <c r="J19" s="62"/>
      <c r="K19" s="53"/>
      <c r="L19" s="29">
        <f t="shared" si="0"/>
        <v>0</v>
      </c>
      <c r="M19" s="28">
        <v>18900</v>
      </c>
    </row>
    <row r="20" spans="1:13" ht="51" x14ac:dyDescent="0.2">
      <c r="A20" s="75" t="s">
        <v>2790</v>
      </c>
      <c r="B20" s="76" t="s">
        <v>2789</v>
      </c>
      <c r="C20" s="77">
        <v>43399</v>
      </c>
      <c r="D20" s="36">
        <v>281</v>
      </c>
      <c r="E20" s="24">
        <v>43392</v>
      </c>
      <c r="F20" s="74" t="s">
        <v>199</v>
      </c>
      <c r="G20" s="26" t="s">
        <v>113</v>
      </c>
      <c r="H20" s="47" t="s">
        <v>2356</v>
      </c>
      <c r="I20" s="27" t="s">
        <v>115</v>
      </c>
      <c r="J20" s="62">
        <v>2</v>
      </c>
      <c r="K20" s="53">
        <v>600</v>
      </c>
      <c r="L20" s="29">
        <f t="shared" si="0"/>
        <v>192</v>
      </c>
      <c r="M20" s="28">
        <f>J20*K20+L20</f>
        <v>1392</v>
      </c>
    </row>
    <row r="21" spans="1:13" ht="51" x14ac:dyDescent="0.2">
      <c r="A21" s="75" t="s">
        <v>2790</v>
      </c>
      <c r="B21" s="76" t="s">
        <v>2789</v>
      </c>
      <c r="C21" s="77">
        <v>43399</v>
      </c>
      <c r="D21" s="36">
        <v>281</v>
      </c>
      <c r="E21" s="24">
        <v>43392</v>
      </c>
      <c r="F21" s="74" t="s">
        <v>199</v>
      </c>
      <c r="G21" s="26" t="s">
        <v>113</v>
      </c>
      <c r="H21" s="47" t="s">
        <v>2357</v>
      </c>
      <c r="I21" s="27" t="s">
        <v>115</v>
      </c>
      <c r="J21" s="62">
        <v>2</v>
      </c>
      <c r="K21" s="53">
        <v>500</v>
      </c>
      <c r="L21" s="29">
        <f t="shared" si="0"/>
        <v>160</v>
      </c>
      <c r="M21" s="28">
        <f>J21*K21+L21</f>
        <v>1160</v>
      </c>
    </row>
    <row r="22" spans="1:13" x14ac:dyDescent="0.2">
      <c r="A22" s="75" t="s">
        <v>2788</v>
      </c>
      <c r="B22" s="76" t="s">
        <v>2787</v>
      </c>
      <c r="C22" s="77">
        <v>43403</v>
      </c>
      <c r="D22" s="36">
        <v>2648</v>
      </c>
      <c r="E22" s="24">
        <v>43385</v>
      </c>
      <c r="F22" s="74" t="s">
        <v>285</v>
      </c>
      <c r="G22" s="26" t="s">
        <v>82</v>
      </c>
      <c r="H22" s="47" t="s">
        <v>523</v>
      </c>
      <c r="I22" s="27" t="s">
        <v>77</v>
      </c>
      <c r="J22" s="62">
        <v>120</v>
      </c>
      <c r="K22" s="53">
        <v>143.33000000000001</v>
      </c>
      <c r="L22" s="29">
        <f t="shared" si="0"/>
        <v>2751.9360000000006</v>
      </c>
      <c r="M22" s="28">
        <f>J22*K22+L22+0.46</f>
        <v>19951.996000000003</v>
      </c>
    </row>
    <row r="23" spans="1:13" x14ac:dyDescent="0.2">
      <c r="A23" s="75" t="s">
        <v>2788</v>
      </c>
      <c r="B23" s="76" t="s">
        <v>2787</v>
      </c>
      <c r="C23" s="77">
        <v>43403</v>
      </c>
      <c r="D23" s="36">
        <v>2648</v>
      </c>
      <c r="E23" s="24">
        <v>43385</v>
      </c>
      <c r="F23" s="74" t="s">
        <v>285</v>
      </c>
      <c r="G23" s="26" t="s">
        <v>82</v>
      </c>
      <c r="H23" s="47" t="s">
        <v>589</v>
      </c>
      <c r="I23" s="27" t="s">
        <v>587</v>
      </c>
      <c r="J23" s="62">
        <v>100</v>
      </c>
      <c r="K23" s="53">
        <v>33</v>
      </c>
      <c r="L23" s="29">
        <f t="shared" si="0"/>
        <v>528</v>
      </c>
      <c r="M23" s="28">
        <f>J23*K23+L23</f>
        <v>3828</v>
      </c>
    </row>
    <row r="24" spans="1:13" x14ac:dyDescent="0.2">
      <c r="A24" s="75" t="s">
        <v>2788</v>
      </c>
      <c r="B24" s="76" t="s">
        <v>2787</v>
      </c>
      <c r="C24" s="77">
        <v>43403</v>
      </c>
      <c r="D24" s="36">
        <v>2648</v>
      </c>
      <c r="E24" s="24">
        <v>43385</v>
      </c>
      <c r="F24" s="74" t="s">
        <v>285</v>
      </c>
      <c r="G24" s="26" t="s">
        <v>82</v>
      </c>
      <c r="H24" s="47" t="s">
        <v>109</v>
      </c>
      <c r="I24" s="27" t="s">
        <v>587</v>
      </c>
      <c r="J24" s="62">
        <v>50</v>
      </c>
      <c r="K24" s="53">
        <v>33</v>
      </c>
      <c r="L24" s="29">
        <f t="shared" si="0"/>
        <v>264</v>
      </c>
      <c r="M24" s="28">
        <f>J24*K24+L24</f>
        <v>1914</v>
      </c>
    </row>
    <row r="25" spans="1:13" x14ac:dyDescent="0.2">
      <c r="A25" s="75" t="s">
        <v>2788</v>
      </c>
      <c r="B25" s="76" t="s">
        <v>2787</v>
      </c>
      <c r="C25" s="77">
        <v>43403</v>
      </c>
      <c r="D25" s="36">
        <v>2648</v>
      </c>
      <c r="E25" s="24">
        <v>43385</v>
      </c>
      <c r="F25" s="74" t="s">
        <v>285</v>
      </c>
      <c r="G25" s="26" t="s">
        <v>82</v>
      </c>
      <c r="H25" s="48" t="s">
        <v>605</v>
      </c>
      <c r="I25" s="27" t="s">
        <v>77</v>
      </c>
      <c r="J25" s="62">
        <v>18</v>
      </c>
      <c r="K25" s="53">
        <v>255</v>
      </c>
      <c r="L25" s="29">
        <f t="shared" si="0"/>
        <v>734.4</v>
      </c>
      <c r="M25" s="28">
        <f>J25*K25+L25</f>
        <v>5324.4</v>
      </c>
    </row>
    <row r="26" spans="1:13" x14ac:dyDescent="0.2">
      <c r="A26" s="75" t="s">
        <v>2788</v>
      </c>
      <c r="B26" s="76" t="s">
        <v>2787</v>
      </c>
      <c r="C26" s="77">
        <v>43403</v>
      </c>
      <c r="D26" s="36">
        <v>2648</v>
      </c>
      <c r="E26" s="24">
        <v>43385</v>
      </c>
      <c r="F26" s="74" t="s">
        <v>285</v>
      </c>
      <c r="G26" s="26" t="s">
        <v>82</v>
      </c>
      <c r="H26" s="48" t="s">
        <v>590</v>
      </c>
      <c r="I26" s="27" t="s">
        <v>587</v>
      </c>
      <c r="J26" s="62">
        <v>10</v>
      </c>
      <c r="K26" s="53">
        <v>37</v>
      </c>
      <c r="L26" s="29">
        <f t="shared" si="0"/>
        <v>59.2</v>
      </c>
      <c r="M26" s="28">
        <f>J26*K26+L26</f>
        <v>429.2</v>
      </c>
    </row>
    <row r="27" spans="1:13" x14ac:dyDescent="0.2">
      <c r="A27" s="75" t="s">
        <v>2782</v>
      </c>
      <c r="B27" s="76" t="s">
        <v>2779</v>
      </c>
      <c r="C27" s="77">
        <v>43403</v>
      </c>
      <c r="D27" s="36">
        <v>1137</v>
      </c>
      <c r="E27" s="24">
        <v>43393</v>
      </c>
      <c r="F27" s="74" t="s">
        <v>196</v>
      </c>
      <c r="G27" s="26" t="s">
        <v>2307</v>
      </c>
      <c r="H27" s="48" t="s">
        <v>2361</v>
      </c>
      <c r="I27" s="27" t="s">
        <v>96</v>
      </c>
      <c r="J27" s="36">
        <v>3.5</v>
      </c>
      <c r="K27" s="53">
        <v>3103.44</v>
      </c>
      <c r="L27" s="29">
        <f t="shared" si="0"/>
        <v>1737.9264000000003</v>
      </c>
      <c r="M27" s="28">
        <f>J27*K27+L27+0.03</f>
        <v>12599.996400000002</v>
      </c>
    </row>
    <row r="28" spans="1:13" x14ac:dyDescent="0.2">
      <c r="A28" s="75" t="s">
        <v>2783</v>
      </c>
      <c r="B28" s="76" t="s">
        <v>2780</v>
      </c>
      <c r="C28" s="77">
        <v>43403</v>
      </c>
      <c r="D28" s="36">
        <v>1138</v>
      </c>
      <c r="E28" s="24">
        <v>43393</v>
      </c>
      <c r="F28" s="74" t="s">
        <v>196</v>
      </c>
      <c r="G28" s="26" t="s">
        <v>2307</v>
      </c>
      <c r="H28" s="48" t="s">
        <v>2361</v>
      </c>
      <c r="I28" s="27" t="s">
        <v>96</v>
      </c>
      <c r="J28" s="62">
        <v>1</v>
      </c>
      <c r="K28" s="53">
        <v>3103.44</v>
      </c>
      <c r="L28" s="29">
        <f t="shared" si="0"/>
        <v>496.55040000000002</v>
      </c>
      <c r="M28" s="28">
        <f>J28*K28+L28+0.01</f>
        <v>3600.0004000000004</v>
      </c>
    </row>
    <row r="29" spans="1:13" x14ac:dyDescent="0.2">
      <c r="A29" s="75" t="s">
        <v>2784</v>
      </c>
      <c r="B29" s="76" t="s">
        <v>2781</v>
      </c>
      <c r="C29" s="77">
        <v>43403</v>
      </c>
      <c r="D29" s="36">
        <v>1139</v>
      </c>
      <c r="E29" s="24">
        <v>43393</v>
      </c>
      <c r="F29" s="74" t="s">
        <v>196</v>
      </c>
      <c r="G29" s="26" t="s">
        <v>2307</v>
      </c>
      <c r="H29" s="48" t="s">
        <v>2362</v>
      </c>
      <c r="I29" s="27" t="s">
        <v>96</v>
      </c>
      <c r="J29" s="62">
        <v>5</v>
      </c>
      <c r="K29" s="53">
        <v>3103.44</v>
      </c>
      <c r="L29" s="29">
        <f t="shared" si="0"/>
        <v>2482.752</v>
      </c>
      <c r="M29" s="28">
        <f>J29*K29+L29+0.05</f>
        <v>18000.002</v>
      </c>
    </row>
    <row r="30" spans="1:13" ht="25.5" x14ac:dyDescent="0.2">
      <c r="A30" s="75" t="s">
        <v>2763</v>
      </c>
      <c r="B30" s="76" t="s">
        <v>2767</v>
      </c>
      <c r="C30" s="77">
        <v>43404</v>
      </c>
      <c r="D30" s="36"/>
      <c r="E30" s="24"/>
      <c r="F30" s="74" t="s">
        <v>179</v>
      </c>
      <c r="G30" s="26" t="s">
        <v>30</v>
      </c>
      <c r="H30" s="48" t="s">
        <v>2365</v>
      </c>
      <c r="I30" s="27"/>
      <c r="J30" s="62"/>
      <c r="K30" s="53"/>
      <c r="L30" s="29">
        <f t="shared" si="0"/>
        <v>0</v>
      </c>
      <c r="M30" s="28">
        <v>17900</v>
      </c>
    </row>
    <row r="31" spans="1:13" ht="25.5" x14ac:dyDescent="0.2">
      <c r="A31" s="75" t="s">
        <v>2764</v>
      </c>
      <c r="B31" s="76" t="s">
        <v>2768</v>
      </c>
      <c r="C31" s="77">
        <v>43413</v>
      </c>
      <c r="D31" s="36"/>
      <c r="E31" s="24"/>
      <c r="F31" s="74" t="s">
        <v>179</v>
      </c>
      <c r="G31" s="26" t="s">
        <v>30</v>
      </c>
      <c r="H31" s="48" t="s">
        <v>2368</v>
      </c>
      <c r="I31" s="27"/>
      <c r="J31" s="62"/>
      <c r="K31" s="53"/>
      <c r="L31" s="29">
        <f t="shared" si="0"/>
        <v>0</v>
      </c>
      <c r="M31" s="28">
        <v>17900</v>
      </c>
    </row>
    <row r="32" spans="1:13" ht="25.5" x14ac:dyDescent="0.2">
      <c r="A32" s="75" t="s">
        <v>2765</v>
      </c>
      <c r="B32" s="76" t="s">
        <v>2769</v>
      </c>
      <c r="C32" s="77">
        <v>43420</v>
      </c>
      <c r="D32" s="36"/>
      <c r="E32" s="24"/>
      <c r="F32" s="74" t="s">
        <v>179</v>
      </c>
      <c r="G32" s="26" t="s">
        <v>30</v>
      </c>
      <c r="H32" s="48" t="s">
        <v>2384</v>
      </c>
      <c r="I32" s="27"/>
      <c r="J32" s="62"/>
      <c r="K32" s="53"/>
      <c r="L32" s="29">
        <f t="shared" si="0"/>
        <v>0</v>
      </c>
      <c r="M32" s="28">
        <v>17900</v>
      </c>
    </row>
    <row r="33" spans="1:17" ht="25.5" x14ac:dyDescent="0.25">
      <c r="A33" s="75" t="s">
        <v>2766</v>
      </c>
      <c r="B33" s="76" t="s">
        <v>2770</v>
      </c>
      <c r="C33" s="77">
        <v>43427</v>
      </c>
      <c r="D33" s="36"/>
      <c r="E33" s="24"/>
      <c r="F33" s="74" t="s">
        <v>179</v>
      </c>
      <c r="G33" s="26" t="s">
        <v>30</v>
      </c>
      <c r="H33" s="48" t="s">
        <v>2388</v>
      </c>
      <c r="I33" s="27"/>
      <c r="J33" s="62"/>
      <c r="K33" s="53"/>
      <c r="L33" s="29">
        <f t="shared" si="0"/>
        <v>0</v>
      </c>
      <c r="M33" s="28">
        <v>2700</v>
      </c>
      <c r="N33" s="1"/>
      <c r="O33" s="1"/>
      <c r="P33" s="1"/>
      <c r="Q33" s="1"/>
    </row>
    <row r="34" spans="1:17" ht="15" x14ac:dyDescent="0.25">
      <c r="A34" s="75" t="s">
        <v>2777</v>
      </c>
      <c r="B34" s="76" t="s">
        <v>2778</v>
      </c>
      <c r="C34" s="77">
        <v>43433</v>
      </c>
      <c r="D34" s="36" t="s">
        <v>2495</v>
      </c>
      <c r="E34" s="24">
        <v>43409</v>
      </c>
      <c r="F34" s="74" t="s">
        <v>258</v>
      </c>
      <c r="G34" s="26" t="s">
        <v>455</v>
      </c>
      <c r="H34" s="48" t="s">
        <v>456</v>
      </c>
      <c r="I34" s="27" t="s">
        <v>458</v>
      </c>
      <c r="J34" s="62">
        <v>2</v>
      </c>
      <c r="K34" s="53">
        <v>1540</v>
      </c>
      <c r="L34" s="29">
        <f t="shared" si="0"/>
        <v>492.8</v>
      </c>
      <c r="M34" s="28">
        <f t="shared" ref="M34:M41" si="1">J34*K34+L34</f>
        <v>3572.8</v>
      </c>
      <c r="N34" s="1"/>
      <c r="O34" s="1"/>
      <c r="P34" s="1"/>
      <c r="Q34" s="1"/>
    </row>
    <row r="35" spans="1:17" ht="15" x14ac:dyDescent="0.25">
      <c r="A35" s="75" t="s">
        <v>2777</v>
      </c>
      <c r="B35" s="76" t="s">
        <v>2778</v>
      </c>
      <c r="C35" s="77">
        <v>43433</v>
      </c>
      <c r="D35" s="36" t="s">
        <v>2495</v>
      </c>
      <c r="E35" s="24">
        <v>43409</v>
      </c>
      <c r="F35" s="74" t="s">
        <v>258</v>
      </c>
      <c r="G35" s="26" t="s">
        <v>455</v>
      </c>
      <c r="H35" s="48" t="s">
        <v>465</v>
      </c>
      <c r="I35" s="27" t="s">
        <v>458</v>
      </c>
      <c r="J35" s="62">
        <v>1</v>
      </c>
      <c r="K35" s="53">
        <v>1485</v>
      </c>
      <c r="L35" s="29">
        <f t="shared" si="0"/>
        <v>237.6</v>
      </c>
      <c r="M35" s="28">
        <f t="shared" si="1"/>
        <v>1722.6</v>
      </c>
      <c r="N35" s="1"/>
      <c r="O35" s="1"/>
      <c r="P35" s="1"/>
      <c r="Q35" s="1"/>
    </row>
    <row r="36" spans="1:17" ht="15" x14ac:dyDescent="0.25">
      <c r="A36" s="75" t="s">
        <v>2776</v>
      </c>
      <c r="B36" s="76" t="s">
        <v>2775</v>
      </c>
      <c r="C36" s="77">
        <v>43433</v>
      </c>
      <c r="D36" s="94" t="s">
        <v>2496</v>
      </c>
      <c r="E36" s="24">
        <v>43409</v>
      </c>
      <c r="F36" s="74" t="s">
        <v>258</v>
      </c>
      <c r="G36" s="26" t="s">
        <v>455</v>
      </c>
      <c r="H36" s="48" t="s">
        <v>456</v>
      </c>
      <c r="I36" s="27" t="s">
        <v>458</v>
      </c>
      <c r="J36" s="62">
        <v>1</v>
      </c>
      <c r="K36" s="53">
        <v>1540</v>
      </c>
      <c r="L36" s="29">
        <f>J36*K36*0.16</f>
        <v>246.4</v>
      </c>
      <c r="M36" s="28">
        <f t="shared" si="1"/>
        <v>1786.4</v>
      </c>
      <c r="N36" s="1"/>
      <c r="O36" s="1"/>
      <c r="P36" s="1"/>
      <c r="Q36" s="1"/>
    </row>
    <row r="37" spans="1:17" ht="15" x14ac:dyDescent="0.25">
      <c r="A37" s="75" t="s">
        <v>2776</v>
      </c>
      <c r="B37" s="76" t="s">
        <v>2775</v>
      </c>
      <c r="C37" s="77">
        <v>43433</v>
      </c>
      <c r="D37" s="94" t="s">
        <v>2496</v>
      </c>
      <c r="E37" s="24">
        <v>43409</v>
      </c>
      <c r="F37" s="74" t="s">
        <v>258</v>
      </c>
      <c r="G37" s="26" t="s">
        <v>455</v>
      </c>
      <c r="H37" s="48" t="s">
        <v>465</v>
      </c>
      <c r="I37" s="27" t="s">
        <v>458</v>
      </c>
      <c r="J37" s="62">
        <v>1</v>
      </c>
      <c r="K37" s="53">
        <v>1485</v>
      </c>
      <c r="L37" s="29">
        <f>J37*K37*0.16</f>
        <v>237.6</v>
      </c>
      <c r="M37" s="28">
        <f t="shared" si="1"/>
        <v>1722.6</v>
      </c>
      <c r="N37" s="1"/>
      <c r="O37" s="1"/>
      <c r="P37" s="1"/>
      <c r="Q37" s="1"/>
    </row>
    <row r="38" spans="1:17" ht="15" x14ac:dyDescent="0.25">
      <c r="A38" s="75" t="s">
        <v>2786</v>
      </c>
      <c r="B38" s="76" t="s">
        <v>2785</v>
      </c>
      <c r="C38" s="77">
        <v>43433</v>
      </c>
      <c r="D38" s="94" t="s">
        <v>2502</v>
      </c>
      <c r="E38" s="24">
        <v>43396</v>
      </c>
      <c r="F38" s="168" t="s">
        <v>340</v>
      </c>
      <c r="G38" s="26" t="s">
        <v>145</v>
      </c>
      <c r="H38" s="48" t="s">
        <v>518</v>
      </c>
      <c r="I38" s="27" t="s">
        <v>77</v>
      </c>
      <c r="J38" s="62">
        <v>10</v>
      </c>
      <c r="K38" s="53">
        <v>520</v>
      </c>
      <c r="L38" s="29">
        <f>J38*K38*0.16</f>
        <v>832</v>
      </c>
      <c r="M38" s="28">
        <f t="shared" si="1"/>
        <v>6032</v>
      </c>
      <c r="N38" s="1"/>
      <c r="O38" s="1"/>
      <c r="P38" s="1"/>
      <c r="Q38" s="1"/>
    </row>
    <row r="39" spans="1:17" ht="15" x14ac:dyDescent="0.25">
      <c r="A39" s="75" t="s">
        <v>2786</v>
      </c>
      <c r="B39" s="76" t="s">
        <v>2785</v>
      </c>
      <c r="C39" s="77">
        <v>43433</v>
      </c>
      <c r="D39" s="94" t="s">
        <v>2502</v>
      </c>
      <c r="E39" s="24">
        <v>43396</v>
      </c>
      <c r="F39" s="168" t="s">
        <v>340</v>
      </c>
      <c r="G39" s="26" t="s">
        <v>145</v>
      </c>
      <c r="H39" s="48" t="s">
        <v>601</v>
      </c>
      <c r="I39" s="27" t="s">
        <v>77</v>
      </c>
      <c r="J39" s="62">
        <v>50</v>
      </c>
      <c r="K39" s="53">
        <v>60</v>
      </c>
      <c r="L39" s="29">
        <f>J39*K39*0.16</f>
        <v>480</v>
      </c>
      <c r="M39" s="28">
        <f t="shared" si="1"/>
        <v>3480</v>
      </c>
      <c r="N39" s="1"/>
      <c r="O39" s="1"/>
      <c r="P39" s="1"/>
      <c r="Q39" s="1"/>
    </row>
    <row r="40" spans="1:17" ht="15" x14ac:dyDescent="0.25">
      <c r="A40" s="75" t="s">
        <v>2786</v>
      </c>
      <c r="B40" s="76" t="s">
        <v>2785</v>
      </c>
      <c r="C40" s="77">
        <v>43433</v>
      </c>
      <c r="D40" s="94" t="s">
        <v>2502</v>
      </c>
      <c r="E40" s="24">
        <v>43396</v>
      </c>
      <c r="F40" s="168" t="s">
        <v>340</v>
      </c>
      <c r="G40" s="26" t="s">
        <v>145</v>
      </c>
      <c r="H40" s="48" t="s">
        <v>514</v>
      </c>
      <c r="I40" s="27" t="s">
        <v>77</v>
      </c>
      <c r="J40" s="62">
        <v>30</v>
      </c>
      <c r="K40" s="53">
        <v>22</v>
      </c>
      <c r="L40" s="29">
        <f>J40*K40*0.16</f>
        <v>105.60000000000001</v>
      </c>
      <c r="M40" s="28">
        <f t="shared" si="1"/>
        <v>765.6</v>
      </c>
      <c r="N40" s="1"/>
      <c r="O40" s="1"/>
      <c r="P40" s="1"/>
      <c r="Q40" s="1"/>
    </row>
    <row r="41" spans="1:17" ht="15" x14ac:dyDescent="0.25">
      <c r="A41" s="30"/>
      <c r="B41" s="30"/>
      <c r="C41" s="24"/>
      <c r="D41" s="36"/>
      <c r="E41" s="24"/>
      <c r="F41" s="24"/>
      <c r="G41" s="26"/>
      <c r="H41" s="48"/>
      <c r="I41" s="27"/>
      <c r="J41" s="62"/>
      <c r="K41" s="53"/>
      <c r="L41" s="29">
        <f t="shared" si="0"/>
        <v>0</v>
      </c>
      <c r="M41" s="28">
        <f t="shared" si="1"/>
        <v>0</v>
      </c>
      <c r="N41" s="1"/>
      <c r="O41" s="1"/>
      <c r="P41" s="1"/>
      <c r="Q41" s="1"/>
    </row>
    <row r="42" spans="1:17" ht="15" x14ac:dyDescent="0.25">
      <c r="A42" s="23"/>
      <c r="B42" s="23"/>
      <c r="C42" s="23"/>
      <c r="D42" s="25"/>
      <c r="E42" s="24"/>
      <c r="F42" s="24"/>
      <c r="G42" s="26"/>
      <c r="H42" s="32"/>
      <c r="I42" s="27"/>
      <c r="J42" s="62"/>
      <c r="K42" s="28"/>
      <c r="L42" s="29"/>
      <c r="M42" s="28">
        <f>SUM(M14:M41)+0.01</f>
        <v>249681.6048</v>
      </c>
      <c r="N42" s="1"/>
      <c r="O42" s="116"/>
      <c r="P42" s="116"/>
      <c r="Q42" s="116"/>
    </row>
    <row r="43" spans="1:17" ht="16.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8"/>
      <c r="P43" s="116"/>
      <c r="Q43" s="159"/>
    </row>
    <row r="44" spans="1:17" ht="16.5" x14ac:dyDescent="0.3">
      <c r="A44" s="38" t="s">
        <v>28</v>
      </c>
      <c r="B44" s="58" t="s">
        <v>2266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60"/>
      <c r="P44" s="116"/>
      <c r="Q44" s="157"/>
    </row>
    <row r="45" spans="1:17" ht="16.5" x14ac:dyDescent="0.3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7"/>
      <c r="P45" s="116"/>
      <c r="Q45" s="116"/>
    </row>
    <row r="46" spans="1:17" ht="15" x14ac:dyDescent="0.25">
      <c r="A46" s="17"/>
      <c r="B46" s="15"/>
      <c r="C46" s="1"/>
      <c r="D46" s="46"/>
      <c r="E46" s="1"/>
      <c r="F46" s="1"/>
      <c r="G46" s="1"/>
      <c r="H46" s="1"/>
      <c r="I46" s="1"/>
      <c r="J46" s="1"/>
      <c r="K46" s="1"/>
      <c r="L46" s="1"/>
      <c r="M46" s="1"/>
      <c r="N46" s="1"/>
      <c r="O46" s="116"/>
      <c r="P46" s="116"/>
      <c r="Q46" s="116"/>
    </row>
    <row r="47" spans="1:17" ht="15" x14ac:dyDescent="0.25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16"/>
      <c r="P47" s="116"/>
      <c r="Q47" s="116"/>
    </row>
    <row r="48" spans="1:17" ht="15" x14ac:dyDescent="0.25">
      <c r="A48" s="17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x14ac:dyDescent="0.25">
      <c r="A49" s="17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x14ac:dyDescent="0.25">
      <c r="A50" s="17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x14ac:dyDescent="0.25">
      <c r="A51" s="17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1"/>
      <c r="O52" s="1"/>
      <c r="P52" s="1"/>
      <c r="Q52" s="1"/>
    </row>
    <row r="53" spans="1:17" ht="15" x14ac:dyDescent="0.25">
      <c r="A53" s="183" t="s">
        <v>23</v>
      </c>
      <c r="B53" s="183"/>
      <c r="C53" s="183"/>
      <c r="D53" s="33"/>
      <c r="E53" s="183" t="s">
        <v>24</v>
      </c>
      <c r="F53" s="183"/>
      <c r="G53" s="33"/>
      <c r="H53" s="156" t="s">
        <v>2581</v>
      </c>
      <c r="I53" s="33"/>
      <c r="J53" s="34"/>
      <c r="K53" s="156" t="s">
        <v>2643</v>
      </c>
      <c r="L53" s="34"/>
      <c r="M53" s="33"/>
    </row>
    <row r="54" spans="1:17" ht="13.9" customHeight="1" x14ac:dyDescent="0.25">
      <c r="A54" s="184" t="s">
        <v>2580</v>
      </c>
      <c r="B54" s="184"/>
      <c r="C54" s="184"/>
      <c r="D54" s="33"/>
      <c r="E54" s="185" t="s">
        <v>25</v>
      </c>
      <c r="F54" s="185"/>
      <c r="G54" s="33"/>
      <c r="H54" s="35" t="s">
        <v>26</v>
      </c>
      <c r="I54" s="33"/>
      <c r="J54" s="186" t="s">
        <v>2644</v>
      </c>
      <c r="K54" s="186"/>
      <c r="L54" s="186"/>
      <c r="M54" s="33"/>
    </row>
    <row r="55" spans="1:17" ht="15" x14ac:dyDescent="0.25">
      <c r="A55" s="55"/>
      <c r="B55" s="55"/>
      <c r="C55" s="55"/>
      <c r="D55" s="1"/>
      <c r="E55" s="1"/>
      <c r="F55" s="1"/>
      <c r="G55" s="1"/>
      <c r="H55" s="1"/>
      <c r="I55" s="1"/>
      <c r="J55" s="187"/>
      <c r="K55" s="187"/>
      <c r="L55" s="187"/>
      <c r="M55" s="1"/>
    </row>
    <row r="56" spans="1:17" ht="15" x14ac:dyDescent="0.25">
      <c r="A56" s="179" t="s">
        <v>27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</row>
  </sheetData>
  <mergeCells count="15">
    <mergeCell ref="A56:M56"/>
    <mergeCell ref="A11:B11"/>
    <mergeCell ref="C11:G11"/>
    <mergeCell ref="I11:M11"/>
    <mergeCell ref="A53:C53"/>
    <mergeCell ref="E53:F53"/>
    <mergeCell ref="A54:C54"/>
    <mergeCell ref="E54:F54"/>
    <mergeCell ref="J54:L55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1"/>
  <sheetViews>
    <sheetView topLeftCell="A7" workbookViewId="0">
      <selection activeCell="H34" sqref="H34"/>
    </sheetView>
  </sheetViews>
  <sheetFormatPr baseColWidth="10" defaultRowHeight="14.25" x14ac:dyDescent="0.2"/>
  <cols>
    <col min="1" max="1" width="13" bestFit="1" customWidth="1"/>
    <col min="2" max="2" width="12" customWidth="1"/>
    <col min="3" max="3" width="7.375" bestFit="1" customWidth="1"/>
    <col min="4" max="4" width="8.625" bestFit="1" customWidth="1"/>
    <col min="5" max="5" width="7.375" bestFit="1" customWidth="1"/>
    <col min="6" max="6" width="8.5" bestFit="1" customWidth="1"/>
    <col min="7" max="7" width="19.75" bestFit="1" customWidth="1"/>
    <col min="8" max="8" width="31.37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8.2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8" x14ac:dyDescent="0.25">
      <c r="A5" s="81" t="s">
        <v>0</v>
      </c>
      <c r="B5" s="38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6.75" customHeight="1" x14ac:dyDescent="0.25">
      <c r="A6" s="17"/>
      <c r="B6" s="1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5.2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492</v>
      </c>
      <c r="D11" s="181"/>
      <c r="E11" s="181"/>
      <c r="F11" s="181"/>
      <c r="G11" s="181"/>
      <c r="H11" s="9" t="s">
        <v>9</v>
      </c>
      <c r="I11" s="182" t="s">
        <v>986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662</v>
      </c>
      <c r="B14" s="76" t="s">
        <v>660</v>
      </c>
      <c r="C14" s="77">
        <v>43196</v>
      </c>
      <c r="D14" s="49"/>
      <c r="E14" s="50"/>
      <c r="F14" s="74" t="s">
        <v>179</v>
      </c>
      <c r="G14" s="26" t="s">
        <v>30</v>
      </c>
      <c r="H14" s="51" t="s">
        <v>488</v>
      </c>
      <c r="I14" s="40"/>
      <c r="J14" s="61"/>
      <c r="K14" s="52"/>
      <c r="L14" s="29">
        <f t="shared" ref="L14:L27" si="0">J14*K14*0.16</f>
        <v>0</v>
      </c>
      <c r="M14" s="28">
        <v>24100</v>
      </c>
    </row>
    <row r="15" spans="1:13" x14ac:dyDescent="0.2">
      <c r="A15" s="75" t="s">
        <v>663</v>
      </c>
      <c r="B15" s="76" t="s">
        <v>661</v>
      </c>
      <c r="C15" s="77">
        <v>43203</v>
      </c>
      <c r="D15" s="49"/>
      <c r="E15" s="50"/>
      <c r="F15" s="74" t="s">
        <v>179</v>
      </c>
      <c r="G15" s="26" t="s">
        <v>30</v>
      </c>
      <c r="H15" s="51" t="s">
        <v>494</v>
      </c>
      <c r="I15" s="40"/>
      <c r="J15" s="61"/>
      <c r="K15" s="52"/>
      <c r="L15" s="29">
        <f t="shared" si="0"/>
        <v>0</v>
      </c>
      <c r="M15" s="28">
        <v>6400</v>
      </c>
    </row>
    <row r="16" spans="1:13" x14ac:dyDescent="0.2">
      <c r="A16" s="75" t="s">
        <v>671</v>
      </c>
      <c r="B16" s="76" t="s">
        <v>670</v>
      </c>
      <c r="C16" s="77">
        <v>43217</v>
      </c>
      <c r="D16" s="49" t="s">
        <v>517</v>
      </c>
      <c r="E16" s="50">
        <v>43200</v>
      </c>
      <c r="F16" s="74" t="s">
        <v>340</v>
      </c>
      <c r="G16" s="26" t="s">
        <v>145</v>
      </c>
      <c r="H16" s="51" t="s">
        <v>152</v>
      </c>
      <c r="I16" s="40" t="s">
        <v>77</v>
      </c>
      <c r="J16" s="61">
        <v>10</v>
      </c>
      <c r="K16" s="52">
        <v>60</v>
      </c>
      <c r="L16" s="29">
        <f t="shared" si="0"/>
        <v>96</v>
      </c>
      <c r="M16" s="28">
        <f t="shared" ref="M16:M26" si="1">J16*K16+L16</f>
        <v>696</v>
      </c>
    </row>
    <row r="17" spans="1:17" x14ac:dyDescent="0.2">
      <c r="A17" s="75" t="s">
        <v>671</v>
      </c>
      <c r="B17" s="76" t="s">
        <v>670</v>
      </c>
      <c r="C17" s="77">
        <v>43217</v>
      </c>
      <c r="D17" s="49" t="s">
        <v>517</v>
      </c>
      <c r="E17" s="50">
        <v>43200</v>
      </c>
      <c r="F17" s="74" t="s">
        <v>340</v>
      </c>
      <c r="G17" s="26" t="s">
        <v>145</v>
      </c>
      <c r="H17" s="51" t="s">
        <v>518</v>
      </c>
      <c r="I17" s="40" t="s">
        <v>77</v>
      </c>
      <c r="J17" s="61">
        <v>5</v>
      </c>
      <c r="K17" s="52">
        <v>520</v>
      </c>
      <c r="L17" s="29">
        <f t="shared" si="0"/>
        <v>416</v>
      </c>
      <c r="M17" s="28">
        <f t="shared" si="1"/>
        <v>3016</v>
      </c>
    </row>
    <row r="18" spans="1:17" x14ac:dyDescent="0.2">
      <c r="A18" s="75" t="s">
        <v>671</v>
      </c>
      <c r="B18" s="76" t="s">
        <v>670</v>
      </c>
      <c r="C18" s="77">
        <v>43217</v>
      </c>
      <c r="D18" s="49" t="s">
        <v>517</v>
      </c>
      <c r="E18" s="50">
        <v>43200</v>
      </c>
      <c r="F18" s="74" t="s">
        <v>340</v>
      </c>
      <c r="G18" s="26" t="s">
        <v>145</v>
      </c>
      <c r="H18" s="47" t="s">
        <v>515</v>
      </c>
      <c r="I18" s="27" t="s">
        <v>77</v>
      </c>
      <c r="J18" s="62">
        <v>5</v>
      </c>
      <c r="K18" s="53">
        <v>30</v>
      </c>
      <c r="L18" s="29">
        <f t="shared" si="0"/>
        <v>24</v>
      </c>
      <c r="M18" s="28">
        <f t="shared" si="1"/>
        <v>174</v>
      </c>
    </row>
    <row r="19" spans="1:17" x14ac:dyDescent="0.2">
      <c r="A19" s="75" t="s">
        <v>669</v>
      </c>
      <c r="B19" s="76" t="s">
        <v>668</v>
      </c>
      <c r="C19" s="77">
        <v>43217</v>
      </c>
      <c r="D19" s="36" t="s">
        <v>544</v>
      </c>
      <c r="E19" s="24">
        <v>43207</v>
      </c>
      <c r="F19" s="74" t="s">
        <v>196</v>
      </c>
      <c r="G19" s="26" t="s">
        <v>471</v>
      </c>
      <c r="H19" s="47" t="s">
        <v>545</v>
      </c>
      <c r="I19" s="27" t="s">
        <v>96</v>
      </c>
      <c r="J19" s="62">
        <v>1</v>
      </c>
      <c r="K19" s="53">
        <v>2974.14</v>
      </c>
      <c r="L19" s="29">
        <f t="shared" si="0"/>
        <v>475.86239999999998</v>
      </c>
      <c r="M19" s="28">
        <f t="shared" si="1"/>
        <v>3450.0023999999999</v>
      </c>
    </row>
    <row r="20" spans="1:17" x14ac:dyDescent="0.2">
      <c r="A20" s="75" t="s">
        <v>666</v>
      </c>
      <c r="B20" s="76" t="s">
        <v>667</v>
      </c>
      <c r="C20" s="77">
        <v>43217</v>
      </c>
      <c r="D20" s="36" t="s">
        <v>551</v>
      </c>
      <c r="E20" s="24">
        <v>43207</v>
      </c>
      <c r="F20" s="74" t="s">
        <v>258</v>
      </c>
      <c r="G20" s="26" t="s">
        <v>471</v>
      </c>
      <c r="H20" s="47" t="s">
        <v>481</v>
      </c>
      <c r="I20" s="27" t="s">
        <v>59</v>
      </c>
      <c r="J20" s="62">
        <v>1</v>
      </c>
      <c r="K20" s="53">
        <v>1980</v>
      </c>
      <c r="L20" s="29">
        <f t="shared" si="0"/>
        <v>316.8</v>
      </c>
      <c r="M20" s="28">
        <f t="shared" si="1"/>
        <v>2296.8000000000002</v>
      </c>
    </row>
    <row r="21" spans="1:17" x14ac:dyDescent="0.2">
      <c r="A21" s="75" t="s">
        <v>666</v>
      </c>
      <c r="B21" s="76" t="s">
        <v>667</v>
      </c>
      <c r="C21" s="77">
        <v>43217</v>
      </c>
      <c r="D21" s="36" t="s">
        <v>551</v>
      </c>
      <c r="E21" s="24">
        <v>43207</v>
      </c>
      <c r="F21" s="74" t="s">
        <v>258</v>
      </c>
      <c r="G21" s="26" t="s">
        <v>471</v>
      </c>
      <c r="H21" s="47" t="s">
        <v>482</v>
      </c>
      <c r="I21" s="27" t="s">
        <v>59</v>
      </c>
      <c r="J21" s="62">
        <v>1</v>
      </c>
      <c r="K21" s="53">
        <v>1980</v>
      </c>
      <c r="L21" s="29">
        <f t="shared" si="0"/>
        <v>316.8</v>
      </c>
      <c r="M21" s="28">
        <f t="shared" si="1"/>
        <v>2296.8000000000002</v>
      </c>
    </row>
    <row r="22" spans="1:17" x14ac:dyDescent="0.2">
      <c r="A22" s="75" t="s">
        <v>666</v>
      </c>
      <c r="B22" s="76" t="s">
        <v>667</v>
      </c>
      <c r="C22" s="77">
        <v>43217</v>
      </c>
      <c r="D22" s="36" t="s">
        <v>551</v>
      </c>
      <c r="E22" s="24">
        <v>43207</v>
      </c>
      <c r="F22" s="74" t="s">
        <v>258</v>
      </c>
      <c r="G22" s="26" t="s">
        <v>471</v>
      </c>
      <c r="H22" s="47" t="s">
        <v>460</v>
      </c>
      <c r="I22" s="27" t="s">
        <v>56</v>
      </c>
      <c r="J22" s="62">
        <v>2</v>
      </c>
      <c r="K22" s="53">
        <v>450</v>
      </c>
      <c r="L22" s="29">
        <f t="shared" si="0"/>
        <v>144</v>
      </c>
      <c r="M22" s="28">
        <f t="shared" si="1"/>
        <v>1044</v>
      </c>
    </row>
    <row r="23" spans="1:17" x14ac:dyDescent="0.2">
      <c r="A23" s="75" t="s">
        <v>665</v>
      </c>
      <c r="B23" s="76" t="s">
        <v>664</v>
      </c>
      <c r="C23" s="77">
        <v>43210</v>
      </c>
      <c r="D23" s="36"/>
      <c r="E23" s="24"/>
      <c r="F23" s="74" t="s">
        <v>179</v>
      </c>
      <c r="G23" s="26" t="s">
        <v>30</v>
      </c>
      <c r="H23" s="47" t="s">
        <v>559</v>
      </c>
      <c r="I23" s="27"/>
      <c r="J23" s="62"/>
      <c r="K23" s="53"/>
      <c r="L23" s="29">
        <f t="shared" si="0"/>
        <v>0</v>
      </c>
      <c r="M23" s="28">
        <v>2500</v>
      </c>
    </row>
    <row r="24" spans="1:17" x14ac:dyDescent="0.2">
      <c r="A24" s="75" t="s">
        <v>985</v>
      </c>
      <c r="B24" s="76" t="s">
        <v>984</v>
      </c>
      <c r="C24" s="77">
        <v>43229</v>
      </c>
      <c r="D24" s="36">
        <v>2149</v>
      </c>
      <c r="E24" s="24">
        <v>43215</v>
      </c>
      <c r="F24" s="74" t="s">
        <v>196</v>
      </c>
      <c r="G24" s="26" t="s">
        <v>82</v>
      </c>
      <c r="H24" s="47" t="s">
        <v>92</v>
      </c>
      <c r="I24" s="27" t="s">
        <v>96</v>
      </c>
      <c r="J24" s="62">
        <v>1</v>
      </c>
      <c r="K24" s="53">
        <v>2586.1999999999998</v>
      </c>
      <c r="L24" s="29">
        <f t="shared" si="0"/>
        <v>413.79199999999997</v>
      </c>
      <c r="M24" s="28">
        <f t="shared" si="1"/>
        <v>2999.9919999999997</v>
      </c>
    </row>
    <row r="25" spans="1:17" x14ac:dyDescent="0.2">
      <c r="A25" s="75" t="s">
        <v>1509</v>
      </c>
      <c r="B25" s="76" t="s">
        <v>1508</v>
      </c>
      <c r="C25" s="77">
        <v>43259</v>
      </c>
      <c r="D25" s="36"/>
      <c r="E25" s="24"/>
      <c r="F25" s="74" t="s">
        <v>179</v>
      </c>
      <c r="G25" s="26" t="s">
        <v>30</v>
      </c>
      <c r="H25" s="48" t="s">
        <v>1274</v>
      </c>
      <c r="I25" s="27"/>
      <c r="J25" s="62"/>
      <c r="K25" s="53"/>
      <c r="L25" s="29">
        <f t="shared" si="0"/>
        <v>0</v>
      </c>
      <c r="M25" s="28">
        <v>7100</v>
      </c>
    </row>
    <row r="26" spans="1:17" x14ac:dyDescent="0.2">
      <c r="A26" s="75" t="s">
        <v>1513</v>
      </c>
      <c r="B26" s="76" t="s">
        <v>1512</v>
      </c>
      <c r="C26" s="77">
        <v>43259</v>
      </c>
      <c r="D26" s="36">
        <v>759</v>
      </c>
      <c r="E26" s="24">
        <v>43251</v>
      </c>
      <c r="F26" s="74" t="s">
        <v>258</v>
      </c>
      <c r="G26" s="26" t="s">
        <v>484</v>
      </c>
      <c r="H26" s="48" t="s">
        <v>97</v>
      </c>
      <c r="I26" s="27" t="s">
        <v>59</v>
      </c>
      <c r="J26" s="62">
        <v>3</v>
      </c>
      <c r="K26" s="53">
        <v>1540</v>
      </c>
      <c r="L26" s="29">
        <f t="shared" si="0"/>
        <v>739.2</v>
      </c>
      <c r="M26" s="28">
        <f t="shared" si="1"/>
        <v>5359.2</v>
      </c>
    </row>
    <row r="27" spans="1:17" x14ac:dyDescent="0.2">
      <c r="A27" s="75" t="s">
        <v>1510</v>
      </c>
      <c r="B27" s="76" t="s">
        <v>1511</v>
      </c>
      <c r="C27" s="77">
        <v>43266</v>
      </c>
      <c r="D27" s="36"/>
      <c r="E27" s="24"/>
      <c r="F27" s="74" t="s">
        <v>179</v>
      </c>
      <c r="G27" s="26" t="s">
        <v>30</v>
      </c>
      <c r="H27" s="48" t="s">
        <v>1353</v>
      </c>
      <c r="I27" s="27"/>
      <c r="J27" s="62"/>
      <c r="K27" s="53"/>
      <c r="L27" s="29">
        <f t="shared" si="0"/>
        <v>0</v>
      </c>
      <c r="M27" s="28">
        <v>6450</v>
      </c>
    </row>
    <row r="28" spans="1:17" ht="15" x14ac:dyDescent="0.25">
      <c r="A28" s="23"/>
      <c r="B28" s="23"/>
      <c r="C28" s="23"/>
      <c r="D28" s="25"/>
      <c r="E28" s="24"/>
      <c r="F28" s="24"/>
      <c r="G28" s="26"/>
      <c r="H28" s="32"/>
      <c r="I28" s="27"/>
      <c r="J28" s="62"/>
      <c r="K28" s="28"/>
      <c r="L28" s="29"/>
      <c r="M28" s="28">
        <f>SUM(M14:M27)</f>
        <v>67882.794399999999</v>
      </c>
      <c r="N28" s="1"/>
      <c r="O28" s="116"/>
      <c r="P28" s="116"/>
      <c r="Q28" s="116"/>
    </row>
    <row r="29" spans="1:17" ht="6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58"/>
      <c r="P29" s="116"/>
      <c r="Q29" s="159"/>
    </row>
    <row r="30" spans="1:17" ht="16.5" x14ac:dyDescent="0.3">
      <c r="A30" s="38" t="s">
        <v>28</v>
      </c>
      <c r="B30" s="58" t="s">
        <v>491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0"/>
      <c r="P30" s="116"/>
      <c r="Q30" s="157"/>
    </row>
    <row r="31" spans="1:17" ht="6" customHeight="1" x14ac:dyDescent="0.25">
      <c r="A31" s="17"/>
      <c r="B31" s="15"/>
      <c r="C31" s="1"/>
      <c r="D31" s="46"/>
      <c r="E31" s="1"/>
      <c r="F31" s="1"/>
      <c r="G31" s="1"/>
      <c r="H31" s="1"/>
      <c r="I31" s="1"/>
      <c r="J31" s="1"/>
      <c r="K31" s="1"/>
      <c r="L31" s="1"/>
      <c r="M31" s="1"/>
      <c r="N31" s="1"/>
      <c r="O31" s="116"/>
      <c r="P31" s="116"/>
      <c r="Q31" s="116"/>
    </row>
    <row r="32" spans="1:17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16"/>
      <c r="P32" s="116"/>
      <c r="Q32" s="116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"/>
      <c r="O37" s="1"/>
      <c r="P37" s="1"/>
      <c r="Q37" s="1"/>
    </row>
    <row r="38" spans="1:17" ht="15" x14ac:dyDescent="0.25">
      <c r="A38" s="183" t="s">
        <v>23</v>
      </c>
      <c r="B38" s="183"/>
      <c r="C38" s="183"/>
      <c r="D38" s="33"/>
      <c r="E38" s="188" t="s">
        <v>24</v>
      </c>
      <c r="F38" s="188"/>
      <c r="G38" s="188"/>
      <c r="H38" s="155" t="s">
        <v>2581</v>
      </c>
      <c r="I38" s="33"/>
      <c r="J38" s="34"/>
      <c r="K38" s="155" t="s">
        <v>2643</v>
      </c>
      <c r="L38" s="34"/>
      <c r="M38" s="33"/>
    </row>
    <row r="39" spans="1:17" ht="13.9" customHeight="1" x14ac:dyDescent="0.25">
      <c r="A39" s="184" t="s">
        <v>2580</v>
      </c>
      <c r="B39" s="184"/>
      <c r="C39" s="184"/>
      <c r="D39" s="33"/>
      <c r="E39" s="189" t="s">
        <v>3129</v>
      </c>
      <c r="F39" s="189"/>
      <c r="G39" s="189"/>
      <c r="H39" s="35" t="s">
        <v>26</v>
      </c>
      <c r="I39" s="33"/>
      <c r="J39" s="186" t="s">
        <v>2644</v>
      </c>
      <c r="K39" s="186"/>
      <c r="L39" s="186"/>
      <c r="M39" s="33"/>
    </row>
    <row r="40" spans="1:17" ht="15" x14ac:dyDescent="0.25">
      <c r="A40" s="55"/>
      <c r="B40" s="55"/>
      <c r="C40" s="55"/>
      <c r="D40" s="1"/>
      <c r="E40" s="1"/>
      <c r="F40" s="1"/>
      <c r="G40" s="1"/>
      <c r="H40" s="1"/>
      <c r="I40" s="1"/>
      <c r="J40" s="187"/>
      <c r="K40" s="187"/>
      <c r="L40" s="187"/>
      <c r="M40" s="1"/>
    </row>
    <row r="41" spans="1:17" ht="15" x14ac:dyDescent="0.25">
      <c r="A41" s="179" t="s">
        <v>27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</sheetData>
  <mergeCells count="15">
    <mergeCell ref="A41:M41"/>
    <mergeCell ref="A11:B11"/>
    <mergeCell ref="C11:G11"/>
    <mergeCell ref="I11:M11"/>
    <mergeCell ref="A38:C38"/>
    <mergeCell ref="A39:C39"/>
    <mergeCell ref="J39:L40"/>
    <mergeCell ref="E38:G38"/>
    <mergeCell ref="E39:G39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62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2.625" customWidth="1"/>
    <col min="7" max="7" width="19.75" bestFit="1" customWidth="1"/>
    <col min="8" max="8" width="33.62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8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8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8" x14ac:dyDescent="0.25">
      <c r="A5" s="144" t="s">
        <v>0</v>
      </c>
      <c r="B5" s="38" t="s">
        <v>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8" x14ac:dyDescent="0.25">
      <c r="A6" s="17"/>
      <c r="B6" s="17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2369</v>
      </c>
      <c r="D11" s="181"/>
      <c r="E11" s="181"/>
      <c r="F11" s="181"/>
      <c r="G11" s="181"/>
      <c r="H11" s="9" t="s">
        <v>9</v>
      </c>
      <c r="I11" s="182" t="s">
        <v>2830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2794</v>
      </c>
      <c r="B14" s="76" t="s">
        <v>2792</v>
      </c>
      <c r="C14" s="77">
        <v>43413</v>
      </c>
      <c r="D14" s="49"/>
      <c r="E14" s="50"/>
      <c r="F14" s="74" t="s">
        <v>179</v>
      </c>
      <c r="G14" s="26" t="s">
        <v>30</v>
      </c>
      <c r="H14" s="51" t="s">
        <v>2368</v>
      </c>
      <c r="I14" s="40"/>
      <c r="J14" s="61"/>
      <c r="K14" s="52"/>
      <c r="L14" s="29">
        <f t="shared" ref="L14:L38" si="0">J14*K14*0.16</f>
        <v>0</v>
      </c>
      <c r="M14" s="28">
        <v>9450</v>
      </c>
    </row>
    <row r="15" spans="1:13" x14ac:dyDescent="0.2">
      <c r="A15" s="75" t="s">
        <v>2795</v>
      </c>
      <c r="B15" s="76" t="s">
        <v>2793</v>
      </c>
      <c r="C15" s="77">
        <v>43420</v>
      </c>
      <c r="D15" s="49"/>
      <c r="E15" s="50"/>
      <c r="F15" s="74" t="s">
        <v>179</v>
      </c>
      <c r="G15" s="26" t="s">
        <v>30</v>
      </c>
      <c r="H15" s="51" t="s">
        <v>2384</v>
      </c>
      <c r="I15" s="40"/>
      <c r="J15" s="61"/>
      <c r="K15" s="52"/>
      <c r="L15" s="29">
        <f t="shared" si="0"/>
        <v>0</v>
      </c>
      <c r="M15" s="28">
        <v>10350</v>
      </c>
    </row>
    <row r="16" spans="1:13" x14ac:dyDescent="0.2">
      <c r="A16" s="75" t="s">
        <v>2796</v>
      </c>
      <c r="B16" s="76" t="s">
        <v>2797</v>
      </c>
      <c r="C16" s="77">
        <v>43427</v>
      </c>
      <c r="D16" s="49"/>
      <c r="E16" s="50"/>
      <c r="F16" s="74" t="s">
        <v>179</v>
      </c>
      <c r="G16" s="26" t="s">
        <v>30</v>
      </c>
      <c r="H16" s="51" t="s">
        <v>2385</v>
      </c>
      <c r="I16" s="40"/>
      <c r="J16" s="61"/>
      <c r="K16" s="52"/>
      <c r="L16" s="29">
        <f t="shared" si="0"/>
        <v>0</v>
      </c>
      <c r="M16" s="28">
        <v>10350</v>
      </c>
    </row>
    <row r="17" spans="1:13" ht="25.5" x14ac:dyDescent="0.2">
      <c r="A17" s="75" t="s">
        <v>2799</v>
      </c>
      <c r="B17" s="76" t="s">
        <v>2798</v>
      </c>
      <c r="C17" s="77">
        <v>43433</v>
      </c>
      <c r="D17" s="49"/>
      <c r="E17" s="50"/>
      <c r="F17" s="74" t="s">
        <v>179</v>
      </c>
      <c r="G17" s="26" t="s">
        <v>30</v>
      </c>
      <c r="H17" s="51" t="s">
        <v>2391</v>
      </c>
      <c r="I17" s="40"/>
      <c r="J17" s="61"/>
      <c r="K17" s="52"/>
      <c r="L17" s="29">
        <f t="shared" si="0"/>
        <v>0</v>
      </c>
      <c r="M17" s="28">
        <v>10350</v>
      </c>
    </row>
    <row r="18" spans="1:13" x14ac:dyDescent="0.2">
      <c r="A18" s="75" t="s">
        <v>2806</v>
      </c>
      <c r="B18" s="76" t="s">
        <v>2807</v>
      </c>
      <c r="C18" s="77">
        <v>43426</v>
      </c>
      <c r="D18" s="36">
        <v>1147</v>
      </c>
      <c r="E18" s="24">
        <v>43400</v>
      </c>
      <c r="F18" s="74" t="s">
        <v>196</v>
      </c>
      <c r="G18" s="26" t="s">
        <v>2307</v>
      </c>
      <c r="H18" s="47" t="s">
        <v>90</v>
      </c>
      <c r="I18" s="27" t="s">
        <v>96</v>
      </c>
      <c r="J18" s="62">
        <v>1</v>
      </c>
      <c r="K18" s="53">
        <v>3103.45</v>
      </c>
      <c r="L18" s="29">
        <f t="shared" si="0"/>
        <v>496.55199999999996</v>
      </c>
      <c r="M18" s="28">
        <f t="shared" ref="M18:M38" si="1">J18*K18+L18</f>
        <v>3600.002</v>
      </c>
    </row>
    <row r="19" spans="1:13" x14ac:dyDescent="0.2">
      <c r="A19" s="75" t="s">
        <v>2813</v>
      </c>
      <c r="B19" s="76" t="s">
        <v>2812</v>
      </c>
      <c r="C19" s="77">
        <v>43433</v>
      </c>
      <c r="D19" s="36">
        <v>2764</v>
      </c>
      <c r="E19" s="24">
        <v>43418</v>
      </c>
      <c r="F19" s="74" t="s">
        <v>196</v>
      </c>
      <c r="G19" s="26" t="s">
        <v>82</v>
      </c>
      <c r="H19" s="47" t="s">
        <v>92</v>
      </c>
      <c r="I19" s="27" t="s">
        <v>96</v>
      </c>
      <c r="J19" s="62">
        <v>1.5</v>
      </c>
      <c r="K19" s="53">
        <v>2586.21</v>
      </c>
      <c r="L19" s="29">
        <f t="shared" si="0"/>
        <v>620.69040000000007</v>
      </c>
      <c r="M19" s="28">
        <f t="shared" si="1"/>
        <v>4500.0054</v>
      </c>
    </row>
    <row r="20" spans="1:13" x14ac:dyDescent="0.2">
      <c r="A20" s="75" t="s">
        <v>2810</v>
      </c>
      <c r="B20" s="76" t="s">
        <v>2811</v>
      </c>
      <c r="C20" s="77">
        <v>43433</v>
      </c>
      <c r="D20" s="36">
        <v>2765</v>
      </c>
      <c r="E20" s="24">
        <v>43418</v>
      </c>
      <c r="F20" s="74" t="s">
        <v>196</v>
      </c>
      <c r="G20" s="26" t="s">
        <v>82</v>
      </c>
      <c r="H20" s="47" t="s">
        <v>90</v>
      </c>
      <c r="I20" s="27" t="s">
        <v>96</v>
      </c>
      <c r="J20" s="62">
        <v>1</v>
      </c>
      <c r="K20" s="53">
        <v>3189.66</v>
      </c>
      <c r="L20" s="29">
        <f t="shared" si="0"/>
        <v>510.34559999999999</v>
      </c>
      <c r="M20" s="28">
        <f t="shared" si="1"/>
        <v>3700.0056</v>
      </c>
    </row>
    <row r="21" spans="1:13" x14ac:dyDescent="0.2">
      <c r="A21" s="75" t="s">
        <v>2828</v>
      </c>
      <c r="B21" s="76" t="s">
        <v>2829</v>
      </c>
      <c r="C21" s="77">
        <v>43426</v>
      </c>
      <c r="D21" s="36">
        <v>1148</v>
      </c>
      <c r="E21" s="24">
        <v>43400</v>
      </c>
      <c r="F21" s="74" t="s">
        <v>285</v>
      </c>
      <c r="G21" s="26" t="s">
        <v>2307</v>
      </c>
      <c r="H21" s="47" t="s">
        <v>2375</v>
      </c>
      <c r="I21" s="27" t="s">
        <v>77</v>
      </c>
      <c r="J21" s="62">
        <v>35</v>
      </c>
      <c r="K21" s="53">
        <v>140.804</v>
      </c>
      <c r="L21" s="29">
        <f t="shared" si="0"/>
        <v>788.50240000000008</v>
      </c>
      <c r="M21" s="28">
        <f t="shared" si="1"/>
        <v>5716.6424000000006</v>
      </c>
    </row>
    <row r="22" spans="1:13" x14ac:dyDescent="0.2">
      <c r="A22" s="75" t="s">
        <v>2828</v>
      </c>
      <c r="B22" s="76" t="s">
        <v>2829</v>
      </c>
      <c r="C22" s="77">
        <v>43426</v>
      </c>
      <c r="D22" s="36">
        <v>1148</v>
      </c>
      <c r="E22" s="24">
        <v>43400</v>
      </c>
      <c r="F22" s="74" t="s">
        <v>285</v>
      </c>
      <c r="G22" s="26" t="s">
        <v>2307</v>
      </c>
      <c r="H22" s="47" t="s">
        <v>86</v>
      </c>
      <c r="I22" s="27" t="s">
        <v>88</v>
      </c>
      <c r="J22" s="62">
        <v>16</v>
      </c>
      <c r="K22" s="53">
        <v>27.58625</v>
      </c>
      <c r="L22" s="29">
        <f t="shared" si="0"/>
        <v>70.620800000000003</v>
      </c>
      <c r="M22" s="28">
        <f t="shared" si="1"/>
        <v>512.00080000000003</v>
      </c>
    </row>
    <row r="23" spans="1:13" x14ac:dyDescent="0.2">
      <c r="A23" s="75" t="s">
        <v>2828</v>
      </c>
      <c r="B23" s="76" t="s">
        <v>2829</v>
      </c>
      <c r="C23" s="77">
        <v>43426</v>
      </c>
      <c r="D23" s="36">
        <v>1148</v>
      </c>
      <c r="E23" s="24">
        <v>43400</v>
      </c>
      <c r="F23" s="74" t="s">
        <v>285</v>
      </c>
      <c r="G23" s="26" t="s">
        <v>2307</v>
      </c>
      <c r="H23" s="47" t="s">
        <v>2466</v>
      </c>
      <c r="I23" s="27" t="s">
        <v>88</v>
      </c>
      <c r="J23" s="62">
        <v>5</v>
      </c>
      <c r="K23" s="53">
        <v>38.793999999999997</v>
      </c>
      <c r="L23" s="29">
        <f t="shared" si="0"/>
        <v>31.035199999999996</v>
      </c>
      <c r="M23" s="28">
        <f t="shared" si="1"/>
        <v>225.00519999999997</v>
      </c>
    </row>
    <row r="24" spans="1:13" x14ac:dyDescent="0.2">
      <c r="A24" s="75" t="s">
        <v>2828</v>
      </c>
      <c r="B24" s="76" t="s">
        <v>2829</v>
      </c>
      <c r="C24" s="77">
        <v>43426</v>
      </c>
      <c r="D24" s="36">
        <v>1148</v>
      </c>
      <c r="E24" s="24">
        <v>43400</v>
      </c>
      <c r="F24" s="74" t="s">
        <v>285</v>
      </c>
      <c r="G24" s="26" t="s">
        <v>2307</v>
      </c>
      <c r="H24" s="47" t="s">
        <v>2467</v>
      </c>
      <c r="I24" s="27" t="s">
        <v>88</v>
      </c>
      <c r="J24" s="62">
        <v>20</v>
      </c>
      <c r="K24" s="53">
        <v>32.758499999999998</v>
      </c>
      <c r="L24" s="29">
        <f t="shared" si="0"/>
        <v>104.82719999999999</v>
      </c>
      <c r="M24" s="28">
        <f t="shared" si="1"/>
        <v>759.99719999999991</v>
      </c>
    </row>
    <row r="25" spans="1:13" x14ac:dyDescent="0.2">
      <c r="A25" s="75" t="s">
        <v>2828</v>
      </c>
      <c r="B25" s="76" t="s">
        <v>2829</v>
      </c>
      <c r="C25" s="77">
        <v>43426</v>
      </c>
      <c r="D25" s="36">
        <v>1148</v>
      </c>
      <c r="E25" s="24">
        <v>43400</v>
      </c>
      <c r="F25" s="74" t="s">
        <v>285</v>
      </c>
      <c r="G25" s="26" t="s">
        <v>2307</v>
      </c>
      <c r="H25" s="48" t="s">
        <v>2376</v>
      </c>
      <c r="I25" s="27" t="s">
        <v>88</v>
      </c>
      <c r="J25" s="62">
        <v>10</v>
      </c>
      <c r="K25" s="53">
        <v>32.759</v>
      </c>
      <c r="L25" s="29">
        <f t="shared" si="0"/>
        <v>52.414400000000008</v>
      </c>
      <c r="M25" s="28">
        <f t="shared" si="1"/>
        <v>380.00440000000003</v>
      </c>
    </row>
    <row r="26" spans="1:13" x14ac:dyDescent="0.2">
      <c r="A26" s="75" t="s">
        <v>2828</v>
      </c>
      <c r="B26" s="76" t="s">
        <v>2829</v>
      </c>
      <c r="C26" s="77">
        <v>43426</v>
      </c>
      <c r="D26" s="36">
        <v>1148</v>
      </c>
      <c r="E26" s="24">
        <v>43400</v>
      </c>
      <c r="F26" s="74" t="s">
        <v>285</v>
      </c>
      <c r="G26" s="26" t="s">
        <v>2307</v>
      </c>
      <c r="H26" s="48" t="s">
        <v>2468</v>
      </c>
      <c r="I26" s="27" t="s">
        <v>88</v>
      </c>
      <c r="J26" s="62">
        <v>46</v>
      </c>
      <c r="K26" s="53">
        <v>32.758695652173898</v>
      </c>
      <c r="L26" s="29">
        <f t="shared" si="0"/>
        <v>241.1039999999999</v>
      </c>
      <c r="M26" s="28">
        <f t="shared" si="1"/>
        <v>1748.0039999999992</v>
      </c>
    </row>
    <row r="27" spans="1:13" x14ac:dyDescent="0.2">
      <c r="A27" s="75" t="s">
        <v>2801</v>
      </c>
      <c r="B27" s="76" t="s">
        <v>2800</v>
      </c>
      <c r="C27" s="77">
        <v>43426</v>
      </c>
      <c r="D27" s="36">
        <v>1149</v>
      </c>
      <c r="E27" s="24">
        <v>43400</v>
      </c>
      <c r="F27" s="74" t="s">
        <v>258</v>
      </c>
      <c r="G27" s="26" t="s">
        <v>2307</v>
      </c>
      <c r="H27" s="48" t="s">
        <v>2469</v>
      </c>
      <c r="I27" s="27" t="s">
        <v>497</v>
      </c>
      <c r="J27" s="62">
        <v>28</v>
      </c>
      <c r="K27" s="53">
        <v>314.28571428571399</v>
      </c>
      <c r="L27" s="29">
        <f t="shared" si="0"/>
        <v>1407.9999999999989</v>
      </c>
      <c r="M27" s="28">
        <f>J27*K27+L27</f>
        <v>10207.999999999991</v>
      </c>
    </row>
    <row r="28" spans="1:13" x14ac:dyDescent="0.2">
      <c r="A28" s="75" t="s">
        <v>2801</v>
      </c>
      <c r="B28" s="76" t="s">
        <v>2800</v>
      </c>
      <c r="C28" s="77">
        <v>43426</v>
      </c>
      <c r="D28" s="36">
        <v>1149</v>
      </c>
      <c r="E28" s="24">
        <v>43400</v>
      </c>
      <c r="F28" s="74" t="s">
        <v>258</v>
      </c>
      <c r="G28" s="26" t="s">
        <v>2307</v>
      </c>
      <c r="H28" s="48" t="s">
        <v>2379</v>
      </c>
      <c r="I28" s="27" t="s">
        <v>497</v>
      </c>
      <c r="J28" s="62">
        <v>21</v>
      </c>
      <c r="K28" s="53">
        <v>264.28571428571399</v>
      </c>
      <c r="L28" s="29">
        <f t="shared" si="0"/>
        <v>887.99999999999898</v>
      </c>
      <c r="M28" s="28">
        <f t="shared" si="1"/>
        <v>6437.9999999999927</v>
      </c>
    </row>
    <row r="29" spans="1:13" x14ac:dyDescent="0.2">
      <c r="A29" s="75" t="s">
        <v>2801</v>
      </c>
      <c r="B29" s="76" t="s">
        <v>2800</v>
      </c>
      <c r="C29" s="77">
        <v>43426</v>
      </c>
      <c r="D29" s="36">
        <v>1149</v>
      </c>
      <c r="E29" s="24">
        <v>43400</v>
      </c>
      <c r="F29" s="74" t="s">
        <v>258</v>
      </c>
      <c r="G29" s="26" t="s">
        <v>2307</v>
      </c>
      <c r="H29" s="48" t="s">
        <v>2380</v>
      </c>
      <c r="I29" s="27" t="s">
        <v>497</v>
      </c>
      <c r="J29" s="62">
        <v>7</v>
      </c>
      <c r="K29" s="53">
        <v>264.28571428571399</v>
      </c>
      <c r="L29" s="29">
        <f t="shared" si="0"/>
        <v>295.99999999999966</v>
      </c>
      <c r="M29" s="28">
        <f t="shared" si="1"/>
        <v>2145.9999999999977</v>
      </c>
    </row>
    <row r="30" spans="1:13" x14ac:dyDescent="0.2">
      <c r="A30" s="75" t="s">
        <v>2805</v>
      </c>
      <c r="B30" s="76" t="s">
        <v>2804</v>
      </c>
      <c r="C30" s="77">
        <v>43426</v>
      </c>
      <c r="D30" s="36">
        <v>1150</v>
      </c>
      <c r="E30" s="24">
        <v>43400</v>
      </c>
      <c r="F30" s="74" t="s">
        <v>196</v>
      </c>
      <c r="G30" s="26" t="s">
        <v>2307</v>
      </c>
      <c r="H30" s="48" t="s">
        <v>2378</v>
      </c>
      <c r="I30" s="27" t="s">
        <v>96</v>
      </c>
      <c r="J30" s="62">
        <v>5</v>
      </c>
      <c r="K30" s="53">
        <v>2500</v>
      </c>
      <c r="L30" s="29">
        <f t="shared" si="0"/>
        <v>2000</v>
      </c>
      <c r="M30" s="28">
        <f t="shared" si="1"/>
        <v>14500</v>
      </c>
    </row>
    <row r="31" spans="1:13" x14ac:dyDescent="0.2">
      <c r="A31" s="75" t="s">
        <v>2819</v>
      </c>
      <c r="B31" s="76" t="s">
        <v>2818</v>
      </c>
      <c r="C31" s="77">
        <v>43426</v>
      </c>
      <c r="D31" s="36">
        <v>1151</v>
      </c>
      <c r="E31" s="24">
        <v>43400</v>
      </c>
      <c r="F31" s="74" t="s">
        <v>285</v>
      </c>
      <c r="G31" s="26" t="s">
        <v>2307</v>
      </c>
      <c r="H31" s="48" t="s">
        <v>2470</v>
      </c>
      <c r="I31" s="27" t="s">
        <v>77</v>
      </c>
      <c r="J31" s="62">
        <v>4</v>
      </c>
      <c r="K31" s="53">
        <v>301.72500000000002</v>
      </c>
      <c r="L31" s="29">
        <f t="shared" si="0"/>
        <v>193.10400000000001</v>
      </c>
      <c r="M31" s="28">
        <f t="shared" si="1"/>
        <v>1400.0040000000001</v>
      </c>
    </row>
    <row r="32" spans="1:13" x14ac:dyDescent="0.2">
      <c r="A32" s="75" t="s">
        <v>2802</v>
      </c>
      <c r="B32" s="76" t="s">
        <v>2803</v>
      </c>
      <c r="C32" s="77">
        <v>43433</v>
      </c>
      <c r="D32" s="36" t="s">
        <v>2498</v>
      </c>
      <c r="E32" s="24">
        <v>43419</v>
      </c>
      <c r="F32" s="74" t="s">
        <v>258</v>
      </c>
      <c r="G32" s="26" t="s">
        <v>455</v>
      </c>
      <c r="H32" s="48" t="s">
        <v>456</v>
      </c>
      <c r="I32" s="27" t="s">
        <v>458</v>
      </c>
      <c r="J32" s="62">
        <v>1</v>
      </c>
      <c r="K32" s="53">
        <v>1540</v>
      </c>
      <c r="L32" s="29">
        <f t="shared" si="0"/>
        <v>246.4</v>
      </c>
      <c r="M32" s="28">
        <f t="shared" si="1"/>
        <v>1786.4</v>
      </c>
    </row>
    <row r="33" spans="1:17" ht="15" x14ac:dyDescent="0.25">
      <c r="A33" s="75" t="s">
        <v>2802</v>
      </c>
      <c r="B33" s="76" t="s">
        <v>2803</v>
      </c>
      <c r="C33" s="77">
        <v>43433</v>
      </c>
      <c r="D33" s="36" t="s">
        <v>2498</v>
      </c>
      <c r="E33" s="24">
        <v>43419</v>
      </c>
      <c r="F33" s="74" t="s">
        <v>258</v>
      </c>
      <c r="G33" s="26" t="s">
        <v>455</v>
      </c>
      <c r="H33" s="48" t="s">
        <v>467</v>
      </c>
      <c r="I33" s="27" t="s">
        <v>458</v>
      </c>
      <c r="J33" s="62">
        <v>1</v>
      </c>
      <c r="K33" s="53">
        <v>1650</v>
      </c>
      <c r="L33" s="29">
        <f t="shared" si="0"/>
        <v>264</v>
      </c>
      <c r="M33" s="28">
        <f t="shared" si="1"/>
        <v>1914</v>
      </c>
      <c r="N33" s="1"/>
      <c r="O33" s="1"/>
      <c r="P33" s="1"/>
      <c r="Q33" s="1"/>
    </row>
    <row r="34" spans="1:17" ht="15" x14ac:dyDescent="0.25">
      <c r="A34" s="75" t="s">
        <v>2815</v>
      </c>
      <c r="B34" s="76" t="s">
        <v>2814</v>
      </c>
      <c r="C34" s="77">
        <v>43433</v>
      </c>
      <c r="D34" s="36" t="s">
        <v>2511</v>
      </c>
      <c r="E34" s="24">
        <v>43418</v>
      </c>
      <c r="F34" s="74" t="s">
        <v>340</v>
      </c>
      <c r="G34" s="26" t="s">
        <v>145</v>
      </c>
      <c r="H34" s="48" t="s">
        <v>516</v>
      </c>
      <c r="I34" s="27" t="s">
        <v>77</v>
      </c>
      <c r="J34" s="62">
        <v>10</v>
      </c>
      <c r="K34" s="53">
        <v>50</v>
      </c>
      <c r="L34" s="29">
        <f>J34*K34*0.16</f>
        <v>80</v>
      </c>
      <c r="M34" s="28">
        <f>J34*K34+L34</f>
        <v>580</v>
      </c>
      <c r="N34" s="1"/>
      <c r="O34" s="1"/>
      <c r="P34" s="1"/>
      <c r="Q34" s="1"/>
    </row>
    <row r="35" spans="1:17" ht="15" x14ac:dyDescent="0.25">
      <c r="A35" s="75" t="s">
        <v>2815</v>
      </c>
      <c r="B35" s="76" t="s">
        <v>2814</v>
      </c>
      <c r="C35" s="77">
        <v>43433</v>
      </c>
      <c r="D35" s="36" t="s">
        <v>2511</v>
      </c>
      <c r="E35" s="24">
        <v>43418</v>
      </c>
      <c r="F35" s="74" t="s">
        <v>340</v>
      </c>
      <c r="G35" s="26" t="s">
        <v>145</v>
      </c>
      <c r="H35" s="26" t="s">
        <v>601</v>
      </c>
      <c r="I35" s="27" t="s">
        <v>77</v>
      </c>
      <c r="J35" s="62">
        <v>10</v>
      </c>
      <c r="K35" s="53">
        <v>60</v>
      </c>
      <c r="L35" s="29">
        <f>J35*K35*0.16</f>
        <v>96</v>
      </c>
      <c r="M35" s="28">
        <f>J35*K35+L35</f>
        <v>696</v>
      </c>
      <c r="N35" s="1"/>
      <c r="O35" s="1"/>
      <c r="P35" s="1"/>
      <c r="Q35" s="1"/>
    </row>
    <row r="36" spans="1:17" ht="15" x14ac:dyDescent="0.25">
      <c r="A36" s="75" t="s">
        <v>2815</v>
      </c>
      <c r="B36" s="76" t="s">
        <v>2814</v>
      </c>
      <c r="C36" s="77">
        <v>43433</v>
      </c>
      <c r="D36" s="36" t="s">
        <v>2511</v>
      </c>
      <c r="E36" s="24">
        <v>43418</v>
      </c>
      <c r="F36" s="74" t="s">
        <v>340</v>
      </c>
      <c r="G36" s="26" t="s">
        <v>145</v>
      </c>
      <c r="H36" s="26" t="s">
        <v>2512</v>
      </c>
      <c r="I36" s="27" t="s">
        <v>77</v>
      </c>
      <c r="J36" s="62">
        <v>2</v>
      </c>
      <c r="K36" s="53">
        <v>85</v>
      </c>
      <c r="L36" s="29">
        <f>J36*K36*0.16</f>
        <v>27.2</v>
      </c>
      <c r="M36" s="28">
        <f>J36*K36+L36</f>
        <v>197.2</v>
      </c>
      <c r="N36" s="1"/>
      <c r="O36" s="1"/>
      <c r="P36" s="1"/>
      <c r="Q36" s="1"/>
    </row>
    <row r="37" spans="1:17" ht="15" x14ac:dyDescent="0.25">
      <c r="A37" s="75" t="s">
        <v>2815</v>
      </c>
      <c r="B37" s="76" t="s">
        <v>2814</v>
      </c>
      <c r="C37" s="77">
        <v>43433</v>
      </c>
      <c r="D37" s="36" t="s">
        <v>2511</v>
      </c>
      <c r="E37" s="24">
        <v>43418</v>
      </c>
      <c r="F37" s="74" t="s">
        <v>340</v>
      </c>
      <c r="G37" s="26" t="s">
        <v>145</v>
      </c>
      <c r="H37" s="26" t="s">
        <v>2513</v>
      </c>
      <c r="I37" s="27" t="s">
        <v>77</v>
      </c>
      <c r="J37" s="62">
        <v>14</v>
      </c>
      <c r="K37" s="53">
        <v>70</v>
      </c>
      <c r="L37" s="29">
        <f>J37*K37*0.16</f>
        <v>156.80000000000001</v>
      </c>
      <c r="M37" s="28">
        <f>J37*K37+L37</f>
        <v>1136.8</v>
      </c>
      <c r="N37" s="1"/>
      <c r="O37" s="1"/>
      <c r="P37" s="1"/>
      <c r="Q37" s="1"/>
    </row>
    <row r="38" spans="1:17" ht="15" x14ac:dyDescent="0.25">
      <c r="A38" s="75" t="s">
        <v>2815</v>
      </c>
      <c r="B38" s="76" t="s">
        <v>2814</v>
      </c>
      <c r="C38" s="77">
        <v>43433</v>
      </c>
      <c r="D38" s="36" t="s">
        <v>2511</v>
      </c>
      <c r="E38" s="24">
        <v>43418</v>
      </c>
      <c r="F38" s="74" t="s">
        <v>340</v>
      </c>
      <c r="G38" s="26" t="s">
        <v>145</v>
      </c>
      <c r="H38" s="26" t="s">
        <v>506</v>
      </c>
      <c r="I38" s="27" t="s">
        <v>77</v>
      </c>
      <c r="J38" s="62">
        <v>8</v>
      </c>
      <c r="K38" s="53">
        <v>30</v>
      </c>
      <c r="L38" s="29">
        <f t="shared" si="0"/>
        <v>38.4</v>
      </c>
      <c r="M38" s="28">
        <f t="shared" si="1"/>
        <v>278.39999999999998</v>
      </c>
      <c r="N38" s="1"/>
      <c r="O38" s="1"/>
      <c r="P38" s="1"/>
      <c r="Q38" s="1"/>
    </row>
    <row r="39" spans="1:17" ht="25.5" x14ac:dyDescent="0.25">
      <c r="A39" s="75" t="s">
        <v>2817</v>
      </c>
      <c r="B39" s="76" t="s">
        <v>2816</v>
      </c>
      <c r="C39" s="77">
        <v>43433</v>
      </c>
      <c r="D39" s="36">
        <v>10628</v>
      </c>
      <c r="E39" s="24">
        <v>43417</v>
      </c>
      <c r="F39" s="74" t="s">
        <v>267</v>
      </c>
      <c r="G39" s="32" t="s">
        <v>1406</v>
      </c>
      <c r="H39" s="26" t="s">
        <v>2069</v>
      </c>
      <c r="I39" s="27" t="s">
        <v>1410</v>
      </c>
      <c r="J39" s="62">
        <v>2</v>
      </c>
      <c r="K39" s="53">
        <v>1543.1</v>
      </c>
      <c r="L39" s="29">
        <f t="shared" ref="L39:L47" si="2">J39*K39*0.16</f>
        <v>493.79199999999997</v>
      </c>
      <c r="M39" s="28">
        <f t="shared" ref="M39:M47" si="3">J39*K39+L39</f>
        <v>3579.9919999999997</v>
      </c>
      <c r="N39" s="1"/>
      <c r="O39" s="1"/>
      <c r="P39" s="1"/>
      <c r="Q39" s="1"/>
    </row>
    <row r="40" spans="1:17" ht="25.5" x14ac:dyDescent="0.25">
      <c r="A40" s="75" t="s">
        <v>2817</v>
      </c>
      <c r="B40" s="76" t="s">
        <v>2816</v>
      </c>
      <c r="C40" s="77">
        <v>43433</v>
      </c>
      <c r="D40" s="36">
        <v>10628</v>
      </c>
      <c r="E40" s="24">
        <v>43417</v>
      </c>
      <c r="F40" s="74" t="s">
        <v>267</v>
      </c>
      <c r="G40" s="32" t="s">
        <v>1406</v>
      </c>
      <c r="H40" s="26" t="s">
        <v>2518</v>
      </c>
      <c r="I40" s="27" t="s">
        <v>1463</v>
      </c>
      <c r="J40" s="62">
        <v>3</v>
      </c>
      <c r="K40" s="53">
        <v>197.41</v>
      </c>
      <c r="L40" s="29">
        <f t="shared" si="2"/>
        <v>94.756799999999998</v>
      </c>
      <c r="M40" s="28">
        <f>J40*K40+L40+0.01</f>
        <v>686.99680000000001</v>
      </c>
      <c r="N40" s="1"/>
      <c r="O40" s="1"/>
      <c r="P40" s="1"/>
      <c r="Q40" s="1"/>
    </row>
    <row r="41" spans="1:17" ht="15" x14ac:dyDescent="0.25">
      <c r="A41" s="75" t="s">
        <v>2824</v>
      </c>
      <c r="B41" s="76" t="s">
        <v>2822</v>
      </c>
      <c r="C41" s="77">
        <v>43430</v>
      </c>
      <c r="D41" s="36">
        <v>1166</v>
      </c>
      <c r="E41" s="24">
        <v>43419</v>
      </c>
      <c r="F41" s="74" t="s">
        <v>285</v>
      </c>
      <c r="G41" s="26" t="s">
        <v>2307</v>
      </c>
      <c r="H41" s="26" t="s">
        <v>2538</v>
      </c>
      <c r="I41" s="27" t="s">
        <v>77</v>
      </c>
      <c r="J41" s="62">
        <v>12</v>
      </c>
      <c r="K41" s="53">
        <v>140.80500000000001</v>
      </c>
      <c r="L41" s="29">
        <f t="shared" si="2"/>
        <v>270.34559999999999</v>
      </c>
      <c r="M41" s="28">
        <f>J41*K41+L41</f>
        <v>1960.0056</v>
      </c>
      <c r="N41" s="1"/>
      <c r="O41" s="1"/>
      <c r="P41" s="1"/>
      <c r="Q41" s="1"/>
    </row>
    <row r="42" spans="1:17" ht="15" x14ac:dyDescent="0.25">
      <c r="A42" s="75" t="s">
        <v>2825</v>
      </c>
      <c r="B42" s="76" t="s">
        <v>2823</v>
      </c>
      <c r="C42" s="77">
        <v>43430</v>
      </c>
      <c r="D42" s="36">
        <v>1168</v>
      </c>
      <c r="E42" s="24">
        <v>43419</v>
      </c>
      <c r="F42" s="74" t="s">
        <v>285</v>
      </c>
      <c r="G42" s="26" t="s">
        <v>2307</v>
      </c>
      <c r="H42" s="26" t="s">
        <v>2539</v>
      </c>
      <c r="I42" s="27" t="s">
        <v>473</v>
      </c>
      <c r="J42" s="62">
        <v>1</v>
      </c>
      <c r="K42" s="53">
        <v>500</v>
      </c>
      <c r="L42" s="29">
        <f t="shared" si="2"/>
        <v>80</v>
      </c>
      <c r="M42" s="28">
        <f t="shared" si="3"/>
        <v>580</v>
      </c>
      <c r="N42" s="1"/>
      <c r="O42" s="1"/>
      <c r="P42" s="1"/>
      <c r="Q42" s="1"/>
    </row>
    <row r="43" spans="1:17" ht="15" x14ac:dyDescent="0.25">
      <c r="A43" s="75" t="s">
        <v>2826</v>
      </c>
      <c r="B43" s="76" t="s">
        <v>2827</v>
      </c>
      <c r="C43" s="77">
        <v>43430</v>
      </c>
      <c r="D43" s="36">
        <v>1169</v>
      </c>
      <c r="E43" s="24">
        <v>43419</v>
      </c>
      <c r="F43" s="74" t="s">
        <v>285</v>
      </c>
      <c r="G43" s="26" t="s">
        <v>2307</v>
      </c>
      <c r="H43" s="26" t="s">
        <v>2540</v>
      </c>
      <c r="I43" s="27" t="s">
        <v>88</v>
      </c>
      <c r="J43" s="62">
        <v>7</v>
      </c>
      <c r="K43" s="53">
        <v>32.76</v>
      </c>
      <c r="L43" s="29">
        <f t="shared" si="2"/>
        <v>36.691200000000002</v>
      </c>
      <c r="M43" s="28">
        <f t="shared" si="3"/>
        <v>266.01119999999997</v>
      </c>
      <c r="N43" s="1"/>
      <c r="O43" s="1"/>
      <c r="P43" s="1"/>
      <c r="Q43" s="1"/>
    </row>
    <row r="44" spans="1:17" ht="15" x14ac:dyDescent="0.25">
      <c r="A44" s="75" t="s">
        <v>2826</v>
      </c>
      <c r="B44" s="76" t="s">
        <v>2827</v>
      </c>
      <c r="C44" s="77">
        <v>43430</v>
      </c>
      <c r="D44" s="36">
        <v>1169</v>
      </c>
      <c r="E44" s="24">
        <v>43419</v>
      </c>
      <c r="F44" s="74" t="s">
        <v>285</v>
      </c>
      <c r="G44" s="26" t="s">
        <v>2307</v>
      </c>
      <c r="H44" s="26" t="s">
        <v>86</v>
      </c>
      <c r="I44" s="27" t="s">
        <v>88</v>
      </c>
      <c r="J44" s="62">
        <v>10</v>
      </c>
      <c r="K44" s="53">
        <v>28</v>
      </c>
      <c r="L44" s="29">
        <f t="shared" si="2"/>
        <v>44.800000000000004</v>
      </c>
      <c r="M44" s="28">
        <f t="shared" si="3"/>
        <v>324.8</v>
      </c>
      <c r="N44" s="1"/>
      <c r="O44" s="1"/>
      <c r="P44" s="1"/>
      <c r="Q44" s="1"/>
    </row>
    <row r="45" spans="1:17" ht="15" x14ac:dyDescent="0.25">
      <c r="A45" s="75" t="s">
        <v>2809</v>
      </c>
      <c r="B45" s="76" t="s">
        <v>2808</v>
      </c>
      <c r="C45" s="77">
        <v>43430</v>
      </c>
      <c r="D45" s="36">
        <v>1170</v>
      </c>
      <c r="E45" s="24">
        <v>43419</v>
      </c>
      <c r="F45" s="74" t="s">
        <v>196</v>
      </c>
      <c r="G45" s="26" t="s">
        <v>2307</v>
      </c>
      <c r="H45" s="26" t="s">
        <v>2541</v>
      </c>
      <c r="I45" s="27" t="s">
        <v>77</v>
      </c>
      <c r="J45" s="62">
        <v>285</v>
      </c>
      <c r="K45" s="53">
        <v>9.4827719298245601</v>
      </c>
      <c r="L45" s="29">
        <f t="shared" si="2"/>
        <v>432.41439999999994</v>
      </c>
      <c r="M45" s="28">
        <f>J45*K45+L45</f>
        <v>3135.0043999999998</v>
      </c>
      <c r="N45" s="1"/>
      <c r="O45" s="1"/>
      <c r="P45" s="1"/>
      <c r="Q45" s="1"/>
    </row>
    <row r="46" spans="1:17" ht="38.25" x14ac:dyDescent="0.25">
      <c r="A46" s="75" t="s">
        <v>2820</v>
      </c>
      <c r="B46" s="76" t="s">
        <v>2821</v>
      </c>
      <c r="C46" s="77">
        <v>43430</v>
      </c>
      <c r="D46" s="36" t="s">
        <v>2542</v>
      </c>
      <c r="E46" s="24">
        <v>43417</v>
      </c>
      <c r="F46" s="74" t="s">
        <v>285</v>
      </c>
      <c r="G46" s="26" t="s">
        <v>2049</v>
      </c>
      <c r="H46" s="32" t="s">
        <v>2543</v>
      </c>
      <c r="I46" s="27" t="s">
        <v>77</v>
      </c>
      <c r="J46" s="62">
        <v>4</v>
      </c>
      <c r="K46" s="53">
        <v>599.03</v>
      </c>
      <c r="L46" s="29">
        <f t="shared" si="2"/>
        <v>383.37919999999997</v>
      </c>
      <c r="M46" s="28">
        <f t="shared" si="3"/>
        <v>2779.4991999999997</v>
      </c>
      <c r="N46" s="1"/>
      <c r="O46" s="1"/>
      <c r="P46" s="1"/>
      <c r="Q46" s="1"/>
    </row>
    <row r="47" spans="1:17" ht="38.25" x14ac:dyDescent="0.25">
      <c r="A47" s="75" t="s">
        <v>2820</v>
      </c>
      <c r="B47" s="76" t="s">
        <v>2821</v>
      </c>
      <c r="C47" s="77">
        <v>43430</v>
      </c>
      <c r="D47" s="36" t="s">
        <v>2542</v>
      </c>
      <c r="E47" s="24">
        <v>43417</v>
      </c>
      <c r="F47" s="74" t="s">
        <v>285</v>
      </c>
      <c r="G47" s="26" t="s">
        <v>2049</v>
      </c>
      <c r="H47" s="32" t="s">
        <v>2544</v>
      </c>
      <c r="I47" s="27" t="s">
        <v>77</v>
      </c>
      <c r="J47" s="62">
        <v>30</v>
      </c>
      <c r="K47" s="53">
        <v>497.93</v>
      </c>
      <c r="L47" s="29">
        <f t="shared" si="2"/>
        <v>2390.0639999999999</v>
      </c>
      <c r="M47" s="28">
        <f t="shared" si="3"/>
        <v>17327.964</v>
      </c>
      <c r="N47" s="1"/>
      <c r="O47" s="1"/>
      <c r="P47" s="1"/>
      <c r="Q47" s="1"/>
    </row>
    <row r="48" spans="1:17" ht="15" x14ac:dyDescent="0.25">
      <c r="A48" s="23"/>
      <c r="B48" s="23"/>
      <c r="C48" s="23"/>
      <c r="D48" s="25"/>
      <c r="E48" s="24"/>
      <c r="F48" s="24"/>
      <c r="G48" s="26"/>
      <c r="H48" s="32"/>
      <c r="I48" s="27"/>
      <c r="J48" s="62"/>
      <c r="K48" s="28"/>
      <c r="L48" s="29"/>
      <c r="M48" s="28">
        <f>SUM(M14:M47)</f>
        <v>133562.74419999999</v>
      </c>
      <c r="N48" s="1"/>
      <c r="O48" s="116"/>
      <c r="P48" s="116"/>
      <c r="Q48" s="116"/>
    </row>
    <row r="49" spans="1:17" ht="16.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58"/>
      <c r="P49" s="116"/>
      <c r="Q49" s="159"/>
    </row>
    <row r="50" spans="1:17" ht="16.5" x14ac:dyDescent="0.3">
      <c r="A50" s="38" t="s">
        <v>28</v>
      </c>
      <c r="B50" s="58" t="s">
        <v>2370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60"/>
      <c r="P50" s="116"/>
      <c r="Q50" s="157"/>
    </row>
    <row r="51" spans="1:17" ht="16.5" x14ac:dyDescent="0.3">
      <c r="A51" s="17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57"/>
      <c r="P51" s="116"/>
      <c r="Q51" s="116"/>
    </row>
    <row r="52" spans="1:17" ht="15" x14ac:dyDescent="0.25">
      <c r="A52" s="17"/>
      <c r="B52" s="15"/>
      <c r="C52" s="1"/>
      <c r="D52" s="46"/>
      <c r="E52" s="1"/>
      <c r="F52" s="1"/>
      <c r="G52" s="1"/>
      <c r="H52" s="1"/>
      <c r="I52" s="1"/>
      <c r="J52" s="1"/>
      <c r="K52" s="1"/>
      <c r="L52" s="1"/>
      <c r="M52" s="1"/>
      <c r="N52" s="1"/>
      <c r="O52" s="116"/>
      <c r="P52" s="116"/>
      <c r="Q52" s="116"/>
    </row>
    <row r="53" spans="1:17" ht="15" x14ac:dyDescent="0.25">
      <c r="A53" s="17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16"/>
      <c r="P53" s="116"/>
      <c r="Q53" s="116"/>
    </row>
    <row r="54" spans="1:17" ht="15" x14ac:dyDescent="0.25">
      <c r="A54" s="17"/>
      <c r="B54" s="1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16"/>
      <c r="P54" s="116"/>
      <c r="Q54" s="116"/>
    </row>
    <row r="55" spans="1:17" ht="15" x14ac:dyDescent="0.25">
      <c r="A55" s="17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x14ac:dyDescent="0.25">
      <c r="A56" s="17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x14ac:dyDescent="0.25">
      <c r="A57" s="17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1"/>
      <c r="O58" s="1"/>
      <c r="P58" s="1"/>
      <c r="Q58" s="1"/>
    </row>
    <row r="59" spans="1:17" ht="15" x14ac:dyDescent="0.25">
      <c r="A59" s="183" t="s">
        <v>23</v>
      </c>
      <c r="B59" s="183"/>
      <c r="C59" s="183"/>
      <c r="D59" s="33"/>
      <c r="E59" s="183" t="s">
        <v>24</v>
      </c>
      <c r="F59" s="183"/>
      <c r="G59" s="33"/>
      <c r="H59" s="156" t="s">
        <v>2581</v>
      </c>
      <c r="I59" s="33"/>
      <c r="J59" s="34"/>
      <c r="K59" s="156" t="s">
        <v>2643</v>
      </c>
      <c r="L59" s="34"/>
      <c r="M59" s="33"/>
    </row>
    <row r="60" spans="1:17" ht="13.9" customHeight="1" x14ac:dyDescent="0.25">
      <c r="A60" s="184" t="s">
        <v>2580</v>
      </c>
      <c r="B60" s="184"/>
      <c r="C60" s="184"/>
      <c r="D60" s="33"/>
      <c r="E60" s="185" t="s">
        <v>25</v>
      </c>
      <c r="F60" s="185"/>
      <c r="G60" s="33"/>
      <c r="H60" s="35" t="s">
        <v>26</v>
      </c>
      <c r="I60" s="33"/>
      <c r="J60" s="186" t="s">
        <v>2644</v>
      </c>
      <c r="K60" s="186"/>
      <c r="L60" s="186"/>
      <c r="M60" s="33"/>
    </row>
    <row r="61" spans="1:17" ht="15" x14ac:dyDescent="0.25">
      <c r="A61" s="55"/>
      <c r="B61" s="55"/>
      <c r="C61" s="55"/>
      <c r="D61" s="1"/>
      <c r="E61" s="1"/>
      <c r="F61" s="1"/>
      <c r="G61" s="1"/>
      <c r="H61" s="1"/>
      <c r="I61" s="1"/>
      <c r="J61" s="187"/>
      <c r="K61" s="187"/>
      <c r="L61" s="187"/>
      <c r="M61" s="1"/>
    </row>
    <row r="62" spans="1:17" ht="15" x14ac:dyDescent="0.25">
      <c r="A62" s="179" t="s">
        <v>27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</row>
  </sheetData>
  <mergeCells count="15">
    <mergeCell ref="A62:M62"/>
    <mergeCell ref="A11:B11"/>
    <mergeCell ref="C11:G11"/>
    <mergeCell ref="I11:M11"/>
    <mergeCell ref="A59:C59"/>
    <mergeCell ref="E59:F59"/>
    <mergeCell ref="A60:C60"/>
    <mergeCell ref="E60:F60"/>
    <mergeCell ref="J60:L61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3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80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2.75" customWidth="1"/>
    <col min="7" max="7" width="19.6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8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8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8" x14ac:dyDescent="0.25">
      <c r="A5" s="129" t="s">
        <v>0</v>
      </c>
      <c r="B5" s="38" t="s">
        <v>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8" x14ac:dyDescent="0.25">
      <c r="A6" s="17"/>
      <c r="B6" s="1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4" customHeight="1" x14ac:dyDescent="0.25">
      <c r="A11" s="180" t="s">
        <v>8</v>
      </c>
      <c r="B11" s="180"/>
      <c r="C11" s="181" t="s">
        <v>2262</v>
      </c>
      <c r="D11" s="181"/>
      <c r="E11" s="181"/>
      <c r="F11" s="181"/>
      <c r="G11" s="181"/>
      <c r="H11" s="9" t="s">
        <v>9</v>
      </c>
      <c r="I11" s="190" t="s">
        <v>2877</v>
      </c>
      <c r="J11" s="190"/>
      <c r="K11" s="190"/>
      <c r="L11" s="190"/>
      <c r="M11" s="190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2835</v>
      </c>
      <c r="B14" s="76" t="s">
        <v>2831</v>
      </c>
      <c r="C14" s="77">
        <v>43364</v>
      </c>
      <c r="D14" s="49"/>
      <c r="E14" s="50"/>
      <c r="F14" s="74" t="s">
        <v>179</v>
      </c>
      <c r="G14" s="26" t="s">
        <v>2264</v>
      </c>
      <c r="H14" s="51" t="s">
        <v>2261</v>
      </c>
      <c r="I14" s="40"/>
      <c r="J14" s="61"/>
      <c r="K14" s="52"/>
      <c r="L14" s="29">
        <f t="shared" ref="L14:L53" si="0">J14*K14*0.16</f>
        <v>0</v>
      </c>
      <c r="M14" s="28">
        <v>13700</v>
      </c>
    </row>
    <row r="15" spans="1:13" ht="25.5" x14ac:dyDescent="0.2">
      <c r="A15" s="75" t="s">
        <v>2836</v>
      </c>
      <c r="B15" s="76" t="s">
        <v>2832</v>
      </c>
      <c r="C15" s="77">
        <v>43371</v>
      </c>
      <c r="D15" s="49"/>
      <c r="E15" s="50"/>
      <c r="F15" s="74" t="s">
        <v>179</v>
      </c>
      <c r="G15" s="26" t="s">
        <v>2264</v>
      </c>
      <c r="H15" s="51" t="s">
        <v>2271</v>
      </c>
      <c r="I15" s="40"/>
      <c r="J15" s="61"/>
      <c r="K15" s="52"/>
      <c r="L15" s="29">
        <f t="shared" si="0"/>
        <v>0</v>
      </c>
      <c r="M15" s="28">
        <v>17300</v>
      </c>
    </row>
    <row r="16" spans="1:13" ht="25.5" x14ac:dyDescent="0.2">
      <c r="A16" s="75" t="s">
        <v>2837</v>
      </c>
      <c r="B16" s="76" t="s">
        <v>2833</v>
      </c>
      <c r="C16" s="77">
        <v>43378</v>
      </c>
      <c r="D16" s="49"/>
      <c r="E16" s="50"/>
      <c r="F16" s="74" t="s">
        <v>179</v>
      </c>
      <c r="G16" s="26" t="s">
        <v>2264</v>
      </c>
      <c r="H16" s="51" t="s">
        <v>2272</v>
      </c>
      <c r="I16" s="40"/>
      <c r="J16" s="61"/>
      <c r="K16" s="52"/>
      <c r="L16" s="29">
        <f t="shared" si="0"/>
        <v>0</v>
      </c>
      <c r="M16" s="28">
        <v>18200</v>
      </c>
    </row>
    <row r="17" spans="1:13" ht="25.5" x14ac:dyDescent="0.2">
      <c r="A17" s="75" t="s">
        <v>2838</v>
      </c>
      <c r="B17" s="76" t="s">
        <v>2834</v>
      </c>
      <c r="C17" s="77">
        <v>43385</v>
      </c>
      <c r="D17" s="49"/>
      <c r="E17" s="50"/>
      <c r="F17" s="74" t="s">
        <v>179</v>
      </c>
      <c r="G17" s="26" t="s">
        <v>2264</v>
      </c>
      <c r="H17" s="51" t="s">
        <v>2298</v>
      </c>
      <c r="I17" s="40"/>
      <c r="J17" s="61"/>
      <c r="K17" s="52"/>
      <c r="L17" s="29">
        <f t="shared" si="0"/>
        <v>0</v>
      </c>
      <c r="M17" s="28">
        <v>20600</v>
      </c>
    </row>
    <row r="18" spans="1:13" ht="25.5" x14ac:dyDescent="0.2">
      <c r="A18" s="75" t="s">
        <v>2856</v>
      </c>
      <c r="B18" s="76" t="s">
        <v>2855</v>
      </c>
      <c r="C18" s="77">
        <v>43390</v>
      </c>
      <c r="D18" s="36">
        <v>1132</v>
      </c>
      <c r="E18" s="24">
        <v>43383</v>
      </c>
      <c r="F18" s="74" t="s">
        <v>196</v>
      </c>
      <c r="G18" s="32" t="s">
        <v>2307</v>
      </c>
      <c r="H18" s="47" t="s">
        <v>90</v>
      </c>
      <c r="I18" s="27" t="s">
        <v>96</v>
      </c>
      <c r="J18" s="62">
        <v>5</v>
      </c>
      <c r="K18" s="53">
        <v>3103.44</v>
      </c>
      <c r="L18" s="29">
        <f t="shared" si="0"/>
        <v>2482.752</v>
      </c>
      <c r="M18" s="28">
        <f>J18*K18+L18+0.05</f>
        <v>18000.002</v>
      </c>
    </row>
    <row r="19" spans="1:13" ht="25.5" x14ac:dyDescent="0.2">
      <c r="A19" s="75" t="s">
        <v>2841</v>
      </c>
      <c r="B19" s="76" t="s">
        <v>2839</v>
      </c>
      <c r="C19" s="77">
        <v>43392</v>
      </c>
      <c r="D19" s="36"/>
      <c r="E19" s="24"/>
      <c r="F19" s="74" t="s">
        <v>179</v>
      </c>
      <c r="G19" s="26" t="s">
        <v>2264</v>
      </c>
      <c r="H19" s="47" t="s">
        <v>2338</v>
      </c>
      <c r="I19" s="27"/>
      <c r="J19" s="62"/>
      <c r="K19" s="53"/>
      <c r="L19" s="29">
        <f t="shared" si="0"/>
        <v>0</v>
      </c>
      <c r="M19" s="28">
        <v>17000</v>
      </c>
    </row>
    <row r="20" spans="1:13" ht="25.5" x14ac:dyDescent="0.2">
      <c r="A20" s="75" t="s">
        <v>2842</v>
      </c>
      <c r="B20" s="76" t="s">
        <v>2840</v>
      </c>
      <c r="C20" s="77">
        <v>43399</v>
      </c>
      <c r="D20" s="36"/>
      <c r="E20" s="24"/>
      <c r="F20" s="74" t="s">
        <v>179</v>
      </c>
      <c r="G20" s="26" t="s">
        <v>2264</v>
      </c>
      <c r="H20" s="47" t="s">
        <v>2341</v>
      </c>
      <c r="I20" s="27"/>
      <c r="J20" s="62"/>
      <c r="K20" s="53"/>
      <c r="L20" s="29">
        <f t="shared" si="0"/>
        <v>0</v>
      </c>
      <c r="M20" s="28">
        <v>20400</v>
      </c>
    </row>
    <row r="21" spans="1:13" x14ac:dyDescent="0.2">
      <c r="A21" s="75" t="s">
        <v>2873</v>
      </c>
      <c r="B21" s="76" t="s">
        <v>2874</v>
      </c>
      <c r="C21" s="77">
        <v>43391</v>
      </c>
      <c r="D21" s="36">
        <v>2603</v>
      </c>
      <c r="E21" s="24">
        <v>43375</v>
      </c>
      <c r="F21" s="74" t="s">
        <v>285</v>
      </c>
      <c r="G21" s="26" t="s">
        <v>82</v>
      </c>
      <c r="H21" s="47" t="s">
        <v>523</v>
      </c>
      <c r="I21" s="27" t="s">
        <v>77</v>
      </c>
      <c r="J21" s="27">
        <v>150</v>
      </c>
      <c r="K21" s="139">
        <v>143.33000000000001</v>
      </c>
      <c r="L21" s="29">
        <f t="shared" si="0"/>
        <v>3439.9200000000005</v>
      </c>
      <c r="M21" s="28">
        <f>J21*K21+L21</f>
        <v>24939.420000000006</v>
      </c>
    </row>
    <row r="22" spans="1:13" x14ac:dyDescent="0.2">
      <c r="A22" s="75" t="s">
        <v>2873</v>
      </c>
      <c r="B22" s="76" t="s">
        <v>2874</v>
      </c>
      <c r="C22" s="77">
        <v>43391</v>
      </c>
      <c r="D22" s="36">
        <v>2603</v>
      </c>
      <c r="E22" s="24">
        <v>43375</v>
      </c>
      <c r="F22" s="74" t="s">
        <v>285</v>
      </c>
      <c r="G22" s="26" t="s">
        <v>82</v>
      </c>
      <c r="H22" s="47" t="s">
        <v>605</v>
      </c>
      <c r="I22" s="27" t="s">
        <v>77</v>
      </c>
      <c r="J22" s="27">
        <v>15</v>
      </c>
      <c r="K22" s="139">
        <v>255</v>
      </c>
      <c r="L22" s="29">
        <f t="shared" si="0"/>
        <v>612</v>
      </c>
      <c r="M22" s="28">
        <f>J22*K22+L22+0.58</f>
        <v>4437.58</v>
      </c>
    </row>
    <row r="23" spans="1:13" x14ac:dyDescent="0.2">
      <c r="A23" s="75" t="s">
        <v>2873</v>
      </c>
      <c r="B23" s="76" t="s">
        <v>2874</v>
      </c>
      <c r="C23" s="77">
        <v>43391</v>
      </c>
      <c r="D23" s="36">
        <v>2603</v>
      </c>
      <c r="E23" s="24">
        <v>43375</v>
      </c>
      <c r="F23" s="74" t="s">
        <v>285</v>
      </c>
      <c r="G23" s="26" t="s">
        <v>82</v>
      </c>
      <c r="H23" s="47" t="s">
        <v>109</v>
      </c>
      <c r="I23" s="27" t="s">
        <v>587</v>
      </c>
      <c r="J23" s="27">
        <v>100</v>
      </c>
      <c r="K23" s="139">
        <v>33</v>
      </c>
      <c r="L23" s="29">
        <f t="shared" si="0"/>
        <v>528</v>
      </c>
      <c r="M23" s="28">
        <f>J23*K23+L23</f>
        <v>3828</v>
      </c>
    </row>
    <row r="24" spans="1:13" x14ac:dyDescent="0.2">
      <c r="A24" s="75" t="s">
        <v>2873</v>
      </c>
      <c r="B24" s="76" t="s">
        <v>2874</v>
      </c>
      <c r="C24" s="77">
        <v>43391</v>
      </c>
      <c r="D24" s="36">
        <v>2603</v>
      </c>
      <c r="E24" s="24">
        <v>43375</v>
      </c>
      <c r="F24" s="74" t="s">
        <v>285</v>
      </c>
      <c r="G24" s="26" t="s">
        <v>82</v>
      </c>
      <c r="H24" s="47" t="s">
        <v>589</v>
      </c>
      <c r="I24" s="27" t="s">
        <v>587</v>
      </c>
      <c r="J24" s="27">
        <v>120</v>
      </c>
      <c r="K24" s="139">
        <v>33</v>
      </c>
      <c r="L24" s="29">
        <f t="shared" si="0"/>
        <v>633.6</v>
      </c>
      <c r="M24" s="28">
        <f>J24*K24+L24</f>
        <v>4593.6000000000004</v>
      </c>
    </row>
    <row r="25" spans="1:13" x14ac:dyDescent="0.2">
      <c r="A25" s="75" t="s">
        <v>2873</v>
      </c>
      <c r="B25" s="76" t="s">
        <v>2874</v>
      </c>
      <c r="C25" s="77">
        <v>43391</v>
      </c>
      <c r="D25" s="36">
        <v>2603</v>
      </c>
      <c r="E25" s="24">
        <v>43375</v>
      </c>
      <c r="F25" s="74" t="s">
        <v>285</v>
      </c>
      <c r="G25" s="26" t="s">
        <v>82</v>
      </c>
      <c r="H25" s="48" t="s">
        <v>1397</v>
      </c>
      <c r="I25" s="27" t="s">
        <v>587</v>
      </c>
      <c r="J25" s="27">
        <v>20</v>
      </c>
      <c r="K25" s="139">
        <v>37</v>
      </c>
      <c r="L25" s="29">
        <f t="shared" si="0"/>
        <v>118.4</v>
      </c>
      <c r="M25" s="28">
        <f>J25*K25+L25</f>
        <v>858.4</v>
      </c>
    </row>
    <row r="26" spans="1:13" x14ac:dyDescent="0.2">
      <c r="A26" s="75" t="s">
        <v>2872</v>
      </c>
      <c r="B26" s="76" t="s">
        <v>2871</v>
      </c>
      <c r="C26" s="77">
        <v>43391</v>
      </c>
      <c r="D26" s="36">
        <v>2604</v>
      </c>
      <c r="E26" s="24">
        <v>43375</v>
      </c>
      <c r="F26" s="74" t="s">
        <v>285</v>
      </c>
      <c r="G26" s="26" t="s">
        <v>82</v>
      </c>
      <c r="H26" s="48" t="s">
        <v>539</v>
      </c>
      <c r="I26" s="27" t="s">
        <v>77</v>
      </c>
      <c r="J26" s="62">
        <v>600</v>
      </c>
      <c r="K26" s="53">
        <v>4.5</v>
      </c>
      <c r="L26" s="29">
        <f t="shared" si="0"/>
        <v>432</v>
      </c>
      <c r="M26" s="28">
        <f>J26*K26+L26</f>
        <v>3132</v>
      </c>
    </row>
    <row r="27" spans="1:13" x14ac:dyDescent="0.2">
      <c r="A27" s="75" t="s">
        <v>2860</v>
      </c>
      <c r="B27" s="76" t="s">
        <v>2859</v>
      </c>
      <c r="C27" s="77">
        <v>43391</v>
      </c>
      <c r="D27" s="36">
        <v>2605</v>
      </c>
      <c r="E27" s="24">
        <v>43375</v>
      </c>
      <c r="F27" s="74" t="s">
        <v>196</v>
      </c>
      <c r="G27" s="26" t="s">
        <v>82</v>
      </c>
      <c r="H27" s="48" t="s">
        <v>92</v>
      </c>
      <c r="I27" s="27" t="s">
        <v>91</v>
      </c>
      <c r="J27" s="62">
        <v>30</v>
      </c>
      <c r="K27" s="53">
        <v>129.31</v>
      </c>
      <c r="L27" s="29">
        <f t="shared" si="0"/>
        <v>620.68799999999999</v>
      </c>
      <c r="M27" s="28">
        <f>J27*K27+L27+0.01</f>
        <v>4499.9980000000005</v>
      </c>
    </row>
    <row r="28" spans="1:13" x14ac:dyDescent="0.2">
      <c r="A28" s="75" t="s">
        <v>2866</v>
      </c>
      <c r="B28" s="76" t="s">
        <v>2865</v>
      </c>
      <c r="C28" s="77">
        <v>43391</v>
      </c>
      <c r="D28" s="36">
        <v>2609</v>
      </c>
      <c r="E28" s="24">
        <v>43376</v>
      </c>
      <c r="F28" s="74" t="s">
        <v>440</v>
      </c>
      <c r="G28" s="26" t="s">
        <v>82</v>
      </c>
      <c r="H28" s="48" t="s">
        <v>2343</v>
      </c>
      <c r="I28" s="27" t="s">
        <v>77</v>
      </c>
      <c r="J28" s="62">
        <v>1</v>
      </c>
      <c r="K28" s="53">
        <v>108</v>
      </c>
      <c r="L28" s="29">
        <f t="shared" si="0"/>
        <v>17.28</v>
      </c>
      <c r="M28" s="28">
        <f t="shared" ref="M28:M37" si="1">J28*K28+L28</f>
        <v>125.28</v>
      </c>
    </row>
    <row r="29" spans="1:13" x14ac:dyDescent="0.2">
      <c r="A29" s="75" t="s">
        <v>2866</v>
      </c>
      <c r="B29" s="76" t="s">
        <v>2865</v>
      </c>
      <c r="C29" s="77">
        <v>43391</v>
      </c>
      <c r="D29" s="36">
        <v>2609</v>
      </c>
      <c r="E29" s="24">
        <v>43376</v>
      </c>
      <c r="F29" s="74" t="s">
        <v>440</v>
      </c>
      <c r="G29" s="26" t="s">
        <v>82</v>
      </c>
      <c r="H29" s="48" t="s">
        <v>2344</v>
      </c>
      <c r="I29" s="27" t="s">
        <v>77</v>
      </c>
      <c r="J29" s="62">
        <v>6</v>
      </c>
      <c r="K29" s="53">
        <v>30</v>
      </c>
      <c r="L29" s="29">
        <f t="shared" si="0"/>
        <v>28.8</v>
      </c>
      <c r="M29" s="28">
        <f t="shared" si="1"/>
        <v>208.8</v>
      </c>
    </row>
    <row r="30" spans="1:13" x14ac:dyDescent="0.2">
      <c r="A30" s="75" t="s">
        <v>2866</v>
      </c>
      <c r="B30" s="76" t="s">
        <v>2865</v>
      </c>
      <c r="C30" s="77">
        <v>43391</v>
      </c>
      <c r="D30" s="36">
        <v>2609</v>
      </c>
      <c r="E30" s="24">
        <v>43376</v>
      </c>
      <c r="F30" s="74" t="s">
        <v>440</v>
      </c>
      <c r="G30" s="26" t="s">
        <v>82</v>
      </c>
      <c r="H30" s="48" t="s">
        <v>2345</v>
      </c>
      <c r="I30" s="27" t="s">
        <v>77</v>
      </c>
      <c r="J30" s="62">
        <v>4</v>
      </c>
      <c r="K30" s="53">
        <v>14.5</v>
      </c>
      <c r="L30" s="29">
        <f t="shared" si="0"/>
        <v>9.2799999999999994</v>
      </c>
      <c r="M30" s="28">
        <f t="shared" si="1"/>
        <v>67.28</v>
      </c>
    </row>
    <row r="31" spans="1:13" x14ac:dyDescent="0.2">
      <c r="A31" s="75" t="s">
        <v>2866</v>
      </c>
      <c r="B31" s="76" t="s">
        <v>2865</v>
      </c>
      <c r="C31" s="77">
        <v>43391</v>
      </c>
      <c r="D31" s="36">
        <v>2609</v>
      </c>
      <c r="E31" s="24">
        <v>43376</v>
      </c>
      <c r="F31" s="74" t="s">
        <v>440</v>
      </c>
      <c r="G31" s="26" t="s">
        <v>82</v>
      </c>
      <c r="H31" s="48" t="s">
        <v>621</v>
      </c>
      <c r="I31" s="27" t="s">
        <v>77</v>
      </c>
      <c r="J31" s="62">
        <v>6</v>
      </c>
      <c r="K31" s="53">
        <v>190</v>
      </c>
      <c r="L31" s="29">
        <f t="shared" si="0"/>
        <v>182.4</v>
      </c>
      <c r="M31" s="28">
        <f t="shared" si="1"/>
        <v>1322.4</v>
      </c>
    </row>
    <row r="32" spans="1:13" x14ac:dyDescent="0.2">
      <c r="A32" s="75" t="s">
        <v>2866</v>
      </c>
      <c r="B32" s="76" t="s">
        <v>2865</v>
      </c>
      <c r="C32" s="77">
        <v>43391</v>
      </c>
      <c r="D32" s="36">
        <v>2609</v>
      </c>
      <c r="E32" s="24">
        <v>43376</v>
      </c>
      <c r="F32" s="74" t="s">
        <v>440</v>
      </c>
      <c r="G32" s="26" t="s">
        <v>82</v>
      </c>
      <c r="H32" s="48" t="s">
        <v>2346</v>
      </c>
      <c r="I32" s="27" t="s">
        <v>77</v>
      </c>
      <c r="J32" s="62">
        <v>1</v>
      </c>
      <c r="K32" s="53">
        <v>165</v>
      </c>
      <c r="L32" s="29">
        <f t="shared" si="0"/>
        <v>26.400000000000002</v>
      </c>
      <c r="M32" s="28">
        <f t="shared" si="1"/>
        <v>191.4</v>
      </c>
    </row>
    <row r="33" spans="1:17" ht="15" x14ac:dyDescent="0.25">
      <c r="A33" s="75" t="s">
        <v>2866</v>
      </c>
      <c r="B33" s="76" t="s">
        <v>2865</v>
      </c>
      <c r="C33" s="77">
        <v>43391</v>
      </c>
      <c r="D33" s="36">
        <v>2609</v>
      </c>
      <c r="E33" s="24">
        <v>43376</v>
      </c>
      <c r="F33" s="74" t="s">
        <v>440</v>
      </c>
      <c r="G33" s="26" t="s">
        <v>82</v>
      </c>
      <c r="H33" s="48" t="s">
        <v>1436</v>
      </c>
      <c r="I33" s="27" t="s">
        <v>77</v>
      </c>
      <c r="J33" s="62">
        <v>1</v>
      </c>
      <c r="K33" s="53">
        <v>775</v>
      </c>
      <c r="L33" s="29">
        <f t="shared" si="0"/>
        <v>124</v>
      </c>
      <c r="M33" s="28">
        <f t="shared" si="1"/>
        <v>899</v>
      </c>
      <c r="N33" s="1"/>
      <c r="O33" s="1"/>
      <c r="P33" s="1"/>
      <c r="Q33" s="1"/>
    </row>
    <row r="34" spans="1:17" ht="15" x14ac:dyDescent="0.25">
      <c r="A34" s="75" t="s">
        <v>2866</v>
      </c>
      <c r="B34" s="76" t="s">
        <v>2865</v>
      </c>
      <c r="C34" s="77">
        <v>43391</v>
      </c>
      <c r="D34" s="36">
        <v>2609</v>
      </c>
      <c r="E34" s="24">
        <v>43376</v>
      </c>
      <c r="F34" s="74" t="s">
        <v>440</v>
      </c>
      <c r="G34" s="26" t="s">
        <v>82</v>
      </c>
      <c r="H34" s="48" t="s">
        <v>1435</v>
      </c>
      <c r="I34" s="27" t="s">
        <v>77</v>
      </c>
      <c r="J34" s="62">
        <v>1</v>
      </c>
      <c r="K34" s="53">
        <v>585</v>
      </c>
      <c r="L34" s="29">
        <f t="shared" si="0"/>
        <v>93.600000000000009</v>
      </c>
      <c r="M34" s="28">
        <f t="shared" si="1"/>
        <v>678.6</v>
      </c>
      <c r="N34" s="1"/>
      <c r="O34" s="1"/>
      <c r="P34" s="1"/>
      <c r="Q34" s="1"/>
    </row>
    <row r="35" spans="1:17" ht="15" x14ac:dyDescent="0.25">
      <c r="A35" s="75" t="s">
        <v>2866</v>
      </c>
      <c r="B35" s="76" t="s">
        <v>2865</v>
      </c>
      <c r="C35" s="77">
        <v>43391</v>
      </c>
      <c r="D35" s="36">
        <v>2609</v>
      </c>
      <c r="E35" s="24">
        <v>43376</v>
      </c>
      <c r="F35" s="74" t="s">
        <v>440</v>
      </c>
      <c r="G35" s="26" t="s">
        <v>82</v>
      </c>
      <c r="H35" s="48" t="s">
        <v>2347</v>
      </c>
      <c r="I35" s="27" t="s">
        <v>77</v>
      </c>
      <c r="J35" s="62">
        <v>2</v>
      </c>
      <c r="K35" s="53">
        <v>67</v>
      </c>
      <c r="L35" s="29">
        <f t="shared" si="0"/>
        <v>21.44</v>
      </c>
      <c r="M35" s="28">
        <f t="shared" si="1"/>
        <v>155.44</v>
      </c>
      <c r="N35" s="1"/>
      <c r="O35" s="1"/>
      <c r="P35" s="1"/>
      <c r="Q35" s="1"/>
    </row>
    <row r="36" spans="1:17" ht="15" x14ac:dyDescent="0.25">
      <c r="A36" s="75" t="s">
        <v>2866</v>
      </c>
      <c r="B36" s="76" t="s">
        <v>2865</v>
      </c>
      <c r="C36" s="77">
        <v>43391</v>
      </c>
      <c r="D36" s="36">
        <v>2609</v>
      </c>
      <c r="E36" s="24">
        <v>43376</v>
      </c>
      <c r="F36" s="74" t="s">
        <v>440</v>
      </c>
      <c r="G36" s="26" t="s">
        <v>82</v>
      </c>
      <c r="H36" s="48" t="s">
        <v>2348</v>
      </c>
      <c r="I36" s="27" t="s">
        <v>77</v>
      </c>
      <c r="J36" s="62">
        <v>4</v>
      </c>
      <c r="K36" s="53">
        <v>22</v>
      </c>
      <c r="L36" s="29">
        <f t="shared" si="0"/>
        <v>14.08</v>
      </c>
      <c r="M36" s="28">
        <f t="shared" si="1"/>
        <v>102.08</v>
      </c>
      <c r="N36" s="1"/>
      <c r="O36" s="1"/>
      <c r="P36" s="1"/>
      <c r="Q36" s="1"/>
    </row>
    <row r="37" spans="1:17" ht="15" x14ac:dyDescent="0.25">
      <c r="A37" s="75" t="s">
        <v>2866</v>
      </c>
      <c r="B37" s="76" t="s">
        <v>2865</v>
      </c>
      <c r="C37" s="77">
        <v>43391</v>
      </c>
      <c r="D37" s="36">
        <v>2609</v>
      </c>
      <c r="E37" s="24">
        <v>43376</v>
      </c>
      <c r="F37" s="74" t="s">
        <v>440</v>
      </c>
      <c r="G37" s="26" t="s">
        <v>82</v>
      </c>
      <c r="H37" s="48" t="s">
        <v>2349</v>
      </c>
      <c r="I37" s="27" t="s">
        <v>77</v>
      </c>
      <c r="J37" s="62">
        <v>2</v>
      </c>
      <c r="K37" s="53">
        <v>23</v>
      </c>
      <c r="L37" s="29">
        <f t="shared" si="0"/>
        <v>7.36</v>
      </c>
      <c r="M37" s="28">
        <f t="shared" si="1"/>
        <v>53.36</v>
      </c>
      <c r="N37" s="1"/>
      <c r="O37" s="1"/>
      <c r="P37" s="1"/>
      <c r="Q37" s="1"/>
    </row>
    <row r="38" spans="1:17" ht="15" x14ac:dyDescent="0.25">
      <c r="A38" s="75" t="s">
        <v>2857</v>
      </c>
      <c r="B38" s="76" t="s">
        <v>2858</v>
      </c>
      <c r="C38" s="77">
        <v>43391</v>
      </c>
      <c r="D38" s="36">
        <v>2634</v>
      </c>
      <c r="E38" s="24">
        <v>43378</v>
      </c>
      <c r="F38" s="74" t="s">
        <v>196</v>
      </c>
      <c r="G38" s="26" t="s">
        <v>82</v>
      </c>
      <c r="H38" s="48" t="s">
        <v>90</v>
      </c>
      <c r="I38" s="27" t="s">
        <v>96</v>
      </c>
      <c r="J38" s="62">
        <v>3</v>
      </c>
      <c r="K38" s="53">
        <v>3189.65</v>
      </c>
      <c r="L38" s="29">
        <f t="shared" si="0"/>
        <v>1531.0320000000002</v>
      </c>
      <c r="M38" s="28">
        <f>J38*K38+L38+0.03</f>
        <v>11100.012000000001</v>
      </c>
      <c r="N38" s="1"/>
      <c r="O38" s="1"/>
      <c r="P38" s="1"/>
      <c r="Q38" s="1"/>
    </row>
    <row r="39" spans="1:17" ht="15" x14ac:dyDescent="0.25">
      <c r="A39" s="75" t="s">
        <v>2864</v>
      </c>
      <c r="B39" s="76" t="s">
        <v>2863</v>
      </c>
      <c r="C39" s="77">
        <v>43399</v>
      </c>
      <c r="D39" s="36" t="s">
        <v>2358</v>
      </c>
      <c r="E39" s="24">
        <v>43382</v>
      </c>
      <c r="F39" s="74" t="s">
        <v>340</v>
      </c>
      <c r="G39" s="26" t="s">
        <v>145</v>
      </c>
      <c r="H39" s="48" t="s">
        <v>612</v>
      </c>
      <c r="I39" s="27" t="s">
        <v>77</v>
      </c>
      <c r="J39" s="62">
        <v>15</v>
      </c>
      <c r="K39" s="53">
        <v>520</v>
      </c>
      <c r="L39" s="29">
        <f t="shared" si="0"/>
        <v>1248</v>
      </c>
      <c r="M39" s="28">
        <f>J39*K39+L39</f>
        <v>9048</v>
      </c>
      <c r="N39" s="1"/>
      <c r="O39" s="1"/>
      <c r="P39" s="1"/>
      <c r="Q39" s="1"/>
    </row>
    <row r="40" spans="1:17" ht="15" x14ac:dyDescent="0.25">
      <c r="A40" s="75" t="s">
        <v>2864</v>
      </c>
      <c r="B40" s="76" t="s">
        <v>2863</v>
      </c>
      <c r="C40" s="77">
        <v>43399</v>
      </c>
      <c r="D40" s="36" t="s">
        <v>2358</v>
      </c>
      <c r="E40" s="24">
        <v>43382</v>
      </c>
      <c r="F40" s="74" t="s">
        <v>340</v>
      </c>
      <c r="G40" s="26" t="s">
        <v>145</v>
      </c>
      <c r="H40" s="48" t="s">
        <v>601</v>
      </c>
      <c r="I40" s="27" t="s">
        <v>77</v>
      </c>
      <c r="J40" s="62">
        <v>120</v>
      </c>
      <c r="K40" s="53">
        <v>60</v>
      </c>
      <c r="L40" s="29">
        <f t="shared" si="0"/>
        <v>1152</v>
      </c>
      <c r="M40" s="28">
        <f>J40*K40+L40</f>
        <v>8352</v>
      </c>
      <c r="N40" s="1"/>
      <c r="O40" s="1"/>
      <c r="P40" s="1"/>
      <c r="Q40" s="1"/>
    </row>
    <row r="41" spans="1:17" ht="15" x14ac:dyDescent="0.25">
      <c r="A41" s="75" t="s">
        <v>2864</v>
      </c>
      <c r="B41" s="76" t="s">
        <v>2863</v>
      </c>
      <c r="C41" s="77">
        <v>43399</v>
      </c>
      <c r="D41" s="36" t="s">
        <v>2358</v>
      </c>
      <c r="E41" s="24">
        <v>43382</v>
      </c>
      <c r="F41" s="74" t="s">
        <v>340</v>
      </c>
      <c r="G41" s="26" t="s">
        <v>145</v>
      </c>
      <c r="H41" s="48" t="s">
        <v>1359</v>
      </c>
      <c r="I41" s="27" t="s">
        <v>77</v>
      </c>
      <c r="J41" s="62">
        <v>24</v>
      </c>
      <c r="K41" s="53">
        <v>22</v>
      </c>
      <c r="L41" s="29">
        <f t="shared" si="0"/>
        <v>84.48</v>
      </c>
      <c r="M41" s="28">
        <f>J41*K41+L41</f>
        <v>612.48</v>
      </c>
      <c r="N41" s="1"/>
      <c r="O41" s="1"/>
      <c r="P41" s="1"/>
      <c r="Q41" s="1"/>
    </row>
    <row r="42" spans="1:17" ht="25.5" x14ac:dyDescent="0.25">
      <c r="A42" s="75" t="s">
        <v>2846</v>
      </c>
      <c r="B42" s="76" t="s">
        <v>2843</v>
      </c>
      <c r="C42" s="77">
        <v>43404</v>
      </c>
      <c r="D42" s="36"/>
      <c r="E42" s="24"/>
      <c r="F42" s="74" t="s">
        <v>179</v>
      </c>
      <c r="G42" s="26" t="s">
        <v>2264</v>
      </c>
      <c r="H42" s="48" t="s">
        <v>2365</v>
      </c>
      <c r="I42" s="27"/>
      <c r="J42" s="62"/>
      <c r="K42" s="53"/>
      <c r="L42" s="29">
        <f t="shared" si="0"/>
        <v>0</v>
      </c>
      <c r="M42" s="28">
        <v>18200</v>
      </c>
      <c r="N42" s="1"/>
      <c r="O42" s="1"/>
      <c r="P42" s="1"/>
      <c r="Q42" s="1"/>
    </row>
    <row r="43" spans="1:17" ht="25.5" x14ac:dyDescent="0.25">
      <c r="A43" s="75" t="s">
        <v>2847</v>
      </c>
      <c r="B43" s="76" t="s">
        <v>2844</v>
      </c>
      <c r="C43" s="77">
        <v>43413</v>
      </c>
      <c r="D43" s="36"/>
      <c r="E43" s="24"/>
      <c r="F43" s="74" t="s">
        <v>179</v>
      </c>
      <c r="G43" s="26" t="s">
        <v>2264</v>
      </c>
      <c r="H43" s="48" t="s">
        <v>2368</v>
      </c>
      <c r="I43" s="27"/>
      <c r="J43" s="62"/>
      <c r="K43" s="53"/>
      <c r="L43" s="29">
        <f t="shared" si="0"/>
        <v>0</v>
      </c>
      <c r="M43" s="28">
        <v>18200</v>
      </c>
      <c r="N43" s="1"/>
      <c r="O43" s="1"/>
      <c r="P43" s="1"/>
      <c r="Q43" s="1"/>
    </row>
    <row r="44" spans="1:17" ht="25.5" x14ac:dyDescent="0.25">
      <c r="A44" s="75" t="s">
        <v>2848</v>
      </c>
      <c r="B44" s="76" t="s">
        <v>2845</v>
      </c>
      <c r="C44" s="77">
        <v>43420</v>
      </c>
      <c r="D44" s="36"/>
      <c r="E44" s="24"/>
      <c r="F44" s="74" t="s">
        <v>179</v>
      </c>
      <c r="G44" s="26" t="s">
        <v>2264</v>
      </c>
      <c r="H44" s="48" t="s">
        <v>2384</v>
      </c>
      <c r="I44" s="27"/>
      <c r="J44" s="62"/>
      <c r="K44" s="53"/>
      <c r="L44" s="29">
        <f t="shared" si="0"/>
        <v>0</v>
      </c>
      <c r="M44" s="28">
        <v>18200</v>
      </c>
      <c r="N44" s="1"/>
      <c r="O44" s="1"/>
      <c r="P44" s="1"/>
      <c r="Q44" s="1"/>
    </row>
    <row r="45" spans="1:17" ht="25.5" x14ac:dyDescent="0.25">
      <c r="A45" s="75" t="s">
        <v>2849</v>
      </c>
      <c r="B45" s="76" t="s">
        <v>2852</v>
      </c>
      <c r="C45" s="77">
        <v>43427</v>
      </c>
      <c r="D45" s="36"/>
      <c r="E45" s="24"/>
      <c r="F45" s="74" t="s">
        <v>179</v>
      </c>
      <c r="G45" s="26" t="s">
        <v>2264</v>
      </c>
      <c r="H45" s="48" t="s">
        <v>2385</v>
      </c>
      <c r="I45" s="27"/>
      <c r="J45" s="62"/>
      <c r="K45" s="53"/>
      <c r="L45" s="29">
        <f t="shared" si="0"/>
        <v>0</v>
      </c>
      <c r="M45" s="28">
        <v>15550</v>
      </c>
      <c r="N45" s="1"/>
      <c r="O45" s="1"/>
      <c r="P45" s="1"/>
      <c r="Q45" s="1"/>
    </row>
    <row r="46" spans="1:17" ht="25.5" x14ac:dyDescent="0.25">
      <c r="A46" s="75" t="s">
        <v>2850</v>
      </c>
      <c r="B46" s="76" t="s">
        <v>2851</v>
      </c>
      <c r="C46" s="77">
        <v>43433</v>
      </c>
      <c r="D46" s="36"/>
      <c r="E46" s="24"/>
      <c r="F46" s="74" t="s">
        <v>179</v>
      </c>
      <c r="G46" s="26" t="s">
        <v>2264</v>
      </c>
      <c r="H46" s="48" t="s">
        <v>2391</v>
      </c>
      <c r="I46" s="27"/>
      <c r="J46" s="62"/>
      <c r="K46" s="53"/>
      <c r="L46" s="29">
        <f t="shared" si="0"/>
        <v>0</v>
      </c>
      <c r="M46" s="28">
        <v>15550</v>
      </c>
      <c r="N46" s="1"/>
      <c r="O46" s="1"/>
      <c r="P46" s="1"/>
      <c r="Q46" s="1"/>
    </row>
    <row r="47" spans="1:17" ht="15" x14ac:dyDescent="0.25">
      <c r="A47" s="75" t="s">
        <v>2861</v>
      </c>
      <c r="B47" s="76" t="s">
        <v>2862</v>
      </c>
      <c r="C47" s="77">
        <v>43426</v>
      </c>
      <c r="D47" s="36">
        <v>2725</v>
      </c>
      <c r="E47" s="24">
        <v>43411</v>
      </c>
      <c r="F47" s="74" t="s">
        <v>196</v>
      </c>
      <c r="G47" s="26" t="s">
        <v>82</v>
      </c>
      <c r="H47" s="48" t="s">
        <v>2403</v>
      </c>
      <c r="I47" s="27" t="s">
        <v>91</v>
      </c>
      <c r="J47" s="62">
        <v>5</v>
      </c>
      <c r="K47" s="53">
        <v>99</v>
      </c>
      <c r="L47" s="29">
        <f t="shared" si="0"/>
        <v>79.2</v>
      </c>
      <c r="M47" s="28">
        <f>J47*K47+L47</f>
        <v>574.20000000000005</v>
      </c>
      <c r="N47" s="1"/>
      <c r="O47" s="1"/>
      <c r="P47" s="1"/>
      <c r="Q47" s="1"/>
    </row>
    <row r="48" spans="1:17" ht="15" x14ac:dyDescent="0.25">
      <c r="A48" s="75" t="s">
        <v>2861</v>
      </c>
      <c r="B48" s="76" t="s">
        <v>2862</v>
      </c>
      <c r="C48" s="77">
        <v>43426</v>
      </c>
      <c r="D48" s="36">
        <v>2725</v>
      </c>
      <c r="E48" s="24">
        <v>43411</v>
      </c>
      <c r="F48" s="74" t="s">
        <v>196</v>
      </c>
      <c r="G48" s="26" t="s">
        <v>82</v>
      </c>
      <c r="H48" s="48" t="s">
        <v>92</v>
      </c>
      <c r="I48" s="27" t="s">
        <v>91</v>
      </c>
      <c r="J48" s="62">
        <v>10</v>
      </c>
      <c r="K48" s="53">
        <v>129.31</v>
      </c>
      <c r="L48" s="29">
        <f t="shared" si="0"/>
        <v>206.89599999999999</v>
      </c>
      <c r="M48" s="28">
        <f>J48*K48+L48</f>
        <v>1499.9959999999999</v>
      </c>
      <c r="N48" s="1"/>
      <c r="O48" s="1"/>
      <c r="P48" s="1"/>
      <c r="Q48" s="1"/>
    </row>
    <row r="49" spans="1:17" ht="15" x14ac:dyDescent="0.25">
      <c r="A49" s="75" t="s">
        <v>2854</v>
      </c>
      <c r="B49" s="76" t="s">
        <v>2853</v>
      </c>
      <c r="C49" s="77">
        <v>43433</v>
      </c>
      <c r="D49" s="36" t="s">
        <v>2493</v>
      </c>
      <c r="E49" s="24">
        <v>43409</v>
      </c>
      <c r="F49" s="74" t="s">
        <v>258</v>
      </c>
      <c r="G49" s="26" t="s">
        <v>455</v>
      </c>
      <c r="H49" s="48" t="s">
        <v>456</v>
      </c>
      <c r="I49" s="27" t="s">
        <v>458</v>
      </c>
      <c r="J49" s="62">
        <v>3</v>
      </c>
      <c r="K49" s="53">
        <v>1540</v>
      </c>
      <c r="L49" s="29">
        <f t="shared" si="0"/>
        <v>739.2</v>
      </c>
      <c r="M49" s="28">
        <f>J49*K49+L49</f>
        <v>5359.2</v>
      </c>
      <c r="N49" s="1"/>
      <c r="O49" s="1"/>
      <c r="P49" s="1"/>
      <c r="Q49" s="1"/>
    </row>
    <row r="50" spans="1:17" ht="15" x14ac:dyDescent="0.25">
      <c r="A50" s="75" t="s">
        <v>2854</v>
      </c>
      <c r="B50" s="76" t="s">
        <v>2853</v>
      </c>
      <c r="C50" s="77">
        <v>43433</v>
      </c>
      <c r="D50" s="36" t="s">
        <v>2493</v>
      </c>
      <c r="E50" s="24">
        <v>43409</v>
      </c>
      <c r="F50" s="74" t="s">
        <v>258</v>
      </c>
      <c r="G50" s="26" t="s">
        <v>455</v>
      </c>
      <c r="H50" s="48" t="s">
        <v>465</v>
      </c>
      <c r="I50" s="27" t="s">
        <v>458</v>
      </c>
      <c r="J50" s="62">
        <v>2</v>
      </c>
      <c r="K50" s="53">
        <v>1485</v>
      </c>
      <c r="L50" s="29">
        <f t="shared" si="0"/>
        <v>475.2</v>
      </c>
      <c r="M50" s="28">
        <f>J50*K50+L50</f>
        <v>3445.2</v>
      </c>
      <c r="N50" s="1"/>
      <c r="O50" s="1"/>
      <c r="P50" s="1"/>
      <c r="Q50" s="1"/>
    </row>
    <row r="51" spans="1:17" ht="15" x14ac:dyDescent="0.25">
      <c r="A51" s="75" t="s">
        <v>2854</v>
      </c>
      <c r="B51" s="76" t="s">
        <v>2853</v>
      </c>
      <c r="C51" s="77">
        <v>43433</v>
      </c>
      <c r="D51" s="36" t="s">
        <v>2493</v>
      </c>
      <c r="E51" s="24">
        <v>43409</v>
      </c>
      <c r="F51" s="74" t="s">
        <v>258</v>
      </c>
      <c r="G51" s="26" t="s">
        <v>455</v>
      </c>
      <c r="H51" s="48" t="s">
        <v>460</v>
      </c>
      <c r="I51" s="27" t="s">
        <v>458</v>
      </c>
      <c r="J51" s="62">
        <v>5</v>
      </c>
      <c r="K51" s="53">
        <v>495</v>
      </c>
      <c r="L51" s="29">
        <f t="shared" si="0"/>
        <v>396</v>
      </c>
      <c r="M51" s="28">
        <f>J51*K51+L51</f>
        <v>2871</v>
      </c>
      <c r="N51" s="1"/>
      <c r="O51" s="1"/>
      <c r="P51" s="1"/>
      <c r="Q51" s="1"/>
    </row>
    <row r="52" spans="1:17" ht="25.5" x14ac:dyDescent="0.25">
      <c r="A52" s="75" t="s">
        <v>2876</v>
      </c>
      <c r="B52" s="76" t="s">
        <v>2875</v>
      </c>
      <c r="C52" s="77">
        <v>43433</v>
      </c>
      <c r="D52" s="36">
        <v>10516</v>
      </c>
      <c r="E52" s="24">
        <v>43392</v>
      </c>
      <c r="F52" s="74" t="s">
        <v>285</v>
      </c>
      <c r="G52" s="32" t="s">
        <v>1406</v>
      </c>
      <c r="H52" s="48" t="s">
        <v>2071</v>
      </c>
      <c r="I52" s="27" t="s">
        <v>77</v>
      </c>
      <c r="J52" s="62">
        <v>5</v>
      </c>
      <c r="K52" s="53">
        <v>41.38</v>
      </c>
      <c r="L52" s="29">
        <f t="shared" si="0"/>
        <v>33.103999999999999</v>
      </c>
      <c r="M52" s="28">
        <f>J52*K52+L52+0.02</f>
        <v>240.02400000000003</v>
      </c>
      <c r="N52" s="1"/>
      <c r="O52" s="1"/>
      <c r="P52" s="1"/>
      <c r="Q52" s="1"/>
    </row>
    <row r="53" spans="1:17" ht="25.5" x14ac:dyDescent="0.25">
      <c r="A53" s="75" t="s">
        <v>2876</v>
      </c>
      <c r="B53" s="76" t="s">
        <v>2875</v>
      </c>
      <c r="C53" s="77">
        <v>43433</v>
      </c>
      <c r="D53" s="36">
        <v>10516</v>
      </c>
      <c r="E53" s="24">
        <v>43392</v>
      </c>
      <c r="F53" s="74" t="s">
        <v>285</v>
      </c>
      <c r="G53" s="32" t="s">
        <v>1406</v>
      </c>
      <c r="H53" s="48" t="s">
        <v>1412</v>
      </c>
      <c r="I53" s="27" t="s">
        <v>77</v>
      </c>
      <c r="J53" s="62">
        <v>5</v>
      </c>
      <c r="K53" s="53">
        <v>50</v>
      </c>
      <c r="L53" s="29">
        <f t="shared" si="0"/>
        <v>40</v>
      </c>
      <c r="M53" s="28">
        <f>J53*K53+L53</f>
        <v>290</v>
      </c>
      <c r="N53" s="1"/>
      <c r="O53" s="1"/>
      <c r="P53" s="1"/>
      <c r="Q53" s="1"/>
    </row>
    <row r="54" spans="1:17" ht="25.5" x14ac:dyDescent="0.25">
      <c r="A54" s="75" t="s">
        <v>2868</v>
      </c>
      <c r="B54" s="76" t="s">
        <v>2867</v>
      </c>
      <c r="C54" s="77">
        <v>43433</v>
      </c>
      <c r="D54" s="36">
        <v>10517</v>
      </c>
      <c r="E54" s="24">
        <v>43392</v>
      </c>
      <c r="F54" s="74" t="s">
        <v>267</v>
      </c>
      <c r="G54" s="32" t="s">
        <v>1406</v>
      </c>
      <c r="H54" s="48" t="s">
        <v>2523</v>
      </c>
      <c r="I54" s="27" t="s">
        <v>1410</v>
      </c>
      <c r="J54" s="62">
        <v>4</v>
      </c>
      <c r="K54" s="53">
        <v>420.26</v>
      </c>
      <c r="L54" s="29">
        <f t="shared" ref="L54:L60" si="2">J54*K54*0.16</f>
        <v>268.96640000000002</v>
      </c>
      <c r="M54" s="28">
        <f t="shared" ref="M54:M60" si="3">J54*K54+L54</f>
        <v>1950.0064</v>
      </c>
      <c r="N54" s="1"/>
      <c r="O54" s="1"/>
      <c r="P54" s="1"/>
      <c r="Q54" s="1"/>
    </row>
    <row r="55" spans="1:17" ht="25.5" x14ac:dyDescent="0.25">
      <c r="A55" s="75" t="s">
        <v>2868</v>
      </c>
      <c r="B55" s="76" t="s">
        <v>2867</v>
      </c>
      <c r="C55" s="77">
        <v>43433</v>
      </c>
      <c r="D55" s="36">
        <v>10517</v>
      </c>
      <c r="E55" s="24">
        <v>43392</v>
      </c>
      <c r="F55" s="74" t="s">
        <v>267</v>
      </c>
      <c r="G55" s="32" t="s">
        <v>1406</v>
      </c>
      <c r="H55" s="48" t="s">
        <v>2069</v>
      </c>
      <c r="I55" s="27" t="s">
        <v>1410</v>
      </c>
      <c r="J55" s="62">
        <v>10</v>
      </c>
      <c r="K55" s="53">
        <v>1543.1</v>
      </c>
      <c r="L55" s="29">
        <f t="shared" si="2"/>
        <v>2468.96</v>
      </c>
      <c r="M55" s="28">
        <f t="shared" si="3"/>
        <v>17899.96</v>
      </c>
      <c r="N55" s="1"/>
      <c r="O55" s="1"/>
      <c r="P55" s="1"/>
      <c r="Q55" s="1"/>
    </row>
    <row r="56" spans="1:17" ht="25.5" x14ac:dyDescent="0.25">
      <c r="A56" s="75" t="s">
        <v>2868</v>
      </c>
      <c r="B56" s="76" t="s">
        <v>2867</v>
      </c>
      <c r="C56" s="77">
        <v>43433</v>
      </c>
      <c r="D56" s="36">
        <v>10517</v>
      </c>
      <c r="E56" s="24">
        <v>43392</v>
      </c>
      <c r="F56" s="74" t="s">
        <v>267</v>
      </c>
      <c r="G56" s="32" t="s">
        <v>1406</v>
      </c>
      <c r="H56" s="48" t="s">
        <v>2524</v>
      </c>
      <c r="I56" s="27" t="s">
        <v>1410</v>
      </c>
      <c r="J56" s="62">
        <v>1</v>
      </c>
      <c r="K56" s="53">
        <v>1629.31</v>
      </c>
      <c r="L56" s="29">
        <f t="shared" si="2"/>
        <v>260.68959999999998</v>
      </c>
      <c r="M56" s="28">
        <f t="shared" si="3"/>
        <v>1889.9995999999999</v>
      </c>
      <c r="N56" s="1"/>
      <c r="O56" s="1"/>
      <c r="P56" s="1"/>
      <c r="Q56" s="1"/>
    </row>
    <row r="57" spans="1:17" ht="25.5" x14ac:dyDescent="0.25">
      <c r="A57" s="75" t="s">
        <v>2868</v>
      </c>
      <c r="B57" s="76" t="s">
        <v>2867</v>
      </c>
      <c r="C57" s="77">
        <v>43433</v>
      </c>
      <c r="D57" s="36">
        <v>10517</v>
      </c>
      <c r="E57" s="24">
        <v>43392</v>
      </c>
      <c r="F57" s="74" t="s">
        <v>267</v>
      </c>
      <c r="G57" s="32" t="s">
        <v>1406</v>
      </c>
      <c r="H57" s="48" t="s">
        <v>2525</v>
      </c>
      <c r="I57" s="27" t="s">
        <v>1410</v>
      </c>
      <c r="J57" s="62">
        <v>1</v>
      </c>
      <c r="K57" s="53">
        <v>839.65</v>
      </c>
      <c r="L57" s="29">
        <f t="shared" si="2"/>
        <v>134.34399999999999</v>
      </c>
      <c r="M57" s="28">
        <f t="shared" si="3"/>
        <v>973.99399999999991</v>
      </c>
      <c r="N57" s="1"/>
      <c r="O57" s="1"/>
      <c r="P57" s="1"/>
      <c r="Q57" s="1"/>
    </row>
    <row r="58" spans="1:17" ht="25.5" x14ac:dyDescent="0.25">
      <c r="A58" s="75" t="s">
        <v>2868</v>
      </c>
      <c r="B58" s="76" t="s">
        <v>2867</v>
      </c>
      <c r="C58" s="77">
        <v>43433</v>
      </c>
      <c r="D58" s="36">
        <v>10517</v>
      </c>
      <c r="E58" s="24">
        <v>43392</v>
      </c>
      <c r="F58" s="74" t="s">
        <v>267</v>
      </c>
      <c r="G58" s="32" t="s">
        <v>1406</v>
      </c>
      <c r="H58" s="48" t="s">
        <v>2526</v>
      </c>
      <c r="I58" s="27" t="s">
        <v>473</v>
      </c>
      <c r="J58" s="62">
        <v>15</v>
      </c>
      <c r="K58" s="53">
        <v>774.14</v>
      </c>
      <c r="L58" s="29">
        <f t="shared" si="2"/>
        <v>1857.9360000000001</v>
      </c>
      <c r="M58" s="28">
        <f>J58*K58+L58+0.01</f>
        <v>13470.046</v>
      </c>
      <c r="N58" s="1"/>
      <c r="O58" s="1"/>
      <c r="P58" s="1"/>
      <c r="Q58" s="1"/>
    </row>
    <row r="59" spans="1:17" ht="25.5" x14ac:dyDescent="0.25">
      <c r="A59" s="75" t="s">
        <v>2868</v>
      </c>
      <c r="B59" s="76" t="s">
        <v>2867</v>
      </c>
      <c r="C59" s="77">
        <v>43433</v>
      </c>
      <c r="D59" s="36">
        <v>10517</v>
      </c>
      <c r="E59" s="24">
        <v>43392</v>
      </c>
      <c r="F59" s="74" t="s">
        <v>267</v>
      </c>
      <c r="G59" s="32" t="s">
        <v>1406</v>
      </c>
      <c r="H59" s="48" t="s">
        <v>2527</v>
      </c>
      <c r="I59" s="27" t="s">
        <v>1410</v>
      </c>
      <c r="J59" s="62">
        <v>1</v>
      </c>
      <c r="K59" s="53">
        <v>1425.87</v>
      </c>
      <c r="L59" s="29">
        <f t="shared" si="2"/>
        <v>228.13919999999999</v>
      </c>
      <c r="M59" s="28">
        <f t="shared" si="3"/>
        <v>1654.0092</v>
      </c>
      <c r="N59" s="1"/>
      <c r="O59" s="1"/>
      <c r="P59" s="1"/>
      <c r="Q59" s="1"/>
    </row>
    <row r="60" spans="1:17" ht="25.5" x14ac:dyDescent="0.25">
      <c r="A60" s="75" t="s">
        <v>2868</v>
      </c>
      <c r="B60" s="76" t="s">
        <v>2867</v>
      </c>
      <c r="C60" s="77">
        <v>43433</v>
      </c>
      <c r="D60" s="36">
        <v>10517</v>
      </c>
      <c r="E60" s="24">
        <v>43392</v>
      </c>
      <c r="F60" s="74" t="s">
        <v>267</v>
      </c>
      <c r="G60" s="32" t="s">
        <v>1406</v>
      </c>
      <c r="H60" s="48" t="s">
        <v>2528</v>
      </c>
      <c r="I60" s="27" t="s">
        <v>1410</v>
      </c>
      <c r="J60" s="62">
        <v>1</v>
      </c>
      <c r="K60" s="53">
        <v>1404.31</v>
      </c>
      <c r="L60" s="29">
        <f t="shared" si="2"/>
        <v>224.68959999999998</v>
      </c>
      <c r="M60" s="28">
        <f t="shared" si="3"/>
        <v>1628.9995999999999</v>
      </c>
      <c r="N60" s="1"/>
      <c r="O60" s="1"/>
      <c r="P60" s="1"/>
      <c r="Q60" s="1"/>
    </row>
    <row r="61" spans="1:17" ht="25.5" x14ac:dyDescent="0.25">
      <c r="A61" s="75" t="s">
        <v>2868</v>
      </c>
      <c r="B61" s="76" t="s">
        <v>2867</v>
      </c>
      <c r="C61" s="77">
        <v>43433</v>
      </c>
      <c r="D61" s="36">
        <v>10517</v>
      </c>
      <c r="E61" s="24">
        <v>43392</v>
      </c>
      <c r="F61" s="74" t="s">
        <v>267</v>
      </c>
      <c r="G61" s="32" t="s">
        <v>1406</v>
      </c>
      <c r="H61" s="48" t="s">
        <v>2529</v>
      </c>
      <c r="I61" s="27" t="s">
        <v>1410</v>
      </c>
      <c r="J61" s="62">
        <v>1</v>
      </c>
      <c r="K61" s="53">
        <v>1370.69</v>
      </c>
      <c r="L61" s="29">
        <f>J61*K61*0.16</f>
        <v>219.31040000000002</v>
      </c>
      <c r="M61" s="28">
        <f>J61*K61+L61</f>
        <v>1590.0004000000001</v>
      </c>
      <c r="N61" s="1"/>
      <c r="O61" s="1"/>
      <c r="P61" s="1"/>
      <c r="Q61" s="1"/>
    </row>
    <row r="62" spans="1:17" ht="25.5" x14ac:dyDescent="0.25">
      <c r="A62" s="75" t="s">
        <v>2870</v>
      </c>
      <c r="B62" s="76" t="s">
        <v>2869</v>
      </c>
      <c r="C62" s="77">
        <v>43433</v>
      </c>
      <c r="D62" s="36">
        <v>10629</v>
      </c>
      <c r="E62" s="24">
        <v>43417</v>
      </c>
      <c r="F62" s="74" t="s">
        <v>267</v>
      </c>
      <c r="G62" s="32" t="s">
        <v>1406</v>
      </c>
      <c r="H62" s="48" t="s">
        <v>2520</v>
      </c>
      <c r="I62" s="27" t="s">
        <v>1463</v>
      </c>
      <c r="J62" s="62">
        <v>1</v>
      </c>
      <c r="K62" s="53">
        <v>456.03</v>
      </c>
      <c r="L62" s="29">
        <f>J62*K62*0.16</f>
        <v>72.964799999999997</v>
      </c>
      <c r="M62" s="28">
        <f>J62*K62+L62</f>
        <v>528.99479999999994</v>
      </c>
      <c r="N62" s="1"/>
      <c r="O62" s="1"/>
      <c r="P62" s="1"/>
      <c r="Q62" s="1"/>
    </row>
    <row r="63" spans="1:17" ht="25.5" x14ac:dyDescent="0.25">
      <c r="A63" s="75" t="s">
        <v>2870</v>
      </c>
      <c r="B63" s="76" t="s">
        <v>2869</v>
      </c>
      <c r="C63" s="77">
        <v>43433</v>
      </c>
      <c r="D63" s="36">
        <v>10629</v>
      </c>
      <c r="E63" s="24">
        <v>43417</v>
      </c>
      <c r="F63" s="74" t="s">
        <v>267</v>
      </c>
      <c r="G63" s="32" t="s">
        <v>1406</v>
      </c>
      <c r="H63" s="48" t="s">
        <v>1421</v>
      </c>
      <c r="I63" s="27" t="s">
        <v>78</v>
      </c>
      <c r="J63" s="62">
        <v>4</v>
      </c>
      <c r="K63" s="53">
        <v>21.55</v>
      </c>
      <c r="L63" s="29">
        <f>J63*K63*0.16</f>
        <v>13.792000000000002</v>
      </c>
      <c r="M63" s="28">
        <f>J63*K63+L63+0.01</f>
        <v>100.00200000000001</v>
      </c>
      <c r="N63" s="1"/>
      <c r="O63" s="1"/>
      <c r="P63" s="1"/>
      <c r="Q63" s="1"/>
    </row>
    <row r="64" spans="1:17" ht="25.5" x14ac:dyDescent="0.25">
      <c r="A64" s="75" t="s">
        <v>2870</v>
      </c>
      <c r="B64" s="76" t="s">
        <v>2869</v>
      </c>
      <c r="C64" s="77">
        <v>43433</v>
      </c>
      <c r="D64" s="36">
        <v>10629</v>
      </c>
      <c r="E64" s="24">
        <v>43417</v>
      </c>
      <c r="F64" s="74" t="s">
        <v>267</v>
      </c>
      <c r="G64" s="32" t="s">
        <v>1406</v>
      </c>
      <c r="H64" s="48" t="s">
        <v>2532</v>
      </c>
      <c r="I64" s="27" t="s">
        <v>77</v>
      </c>
      <c r="J64" s="62">
        <v>2</v>
      </c>
      <c r="K64" s="53">
        <v>17.239999999999998</v>
      </c>
      <c r="L64" s="29">
        <f>J64*K64*0.16</f>
        <v>5.5167999999999999</v>
      </c>
      <c r="M64" s="28">
        <f>J64*K64+L64</f>
        <v>39.996799999999993</v>
      </c>
      <c r="N64" s="1"/>
      <c r="O64" s="1"/>
      <c r="P64" s="1"/>
      <c r="Q64" s="1"/>
    </row>
    <row r="65" spans="1:17" ht="25.5" x14ac:dyDescent="0.25">
      <c r="A65" s="75" t="s">
        <v>2870</v>
      </c>
      <c r="B65" s="76" t="s">
        <v>2869</v>
      </c>
      <c r="C65" s="77">
        <v>43433</v>
      </c>
      <c r="D65" s="36">
        <v>10629</v>
      </c>
      <c r="E65" s="24">
        <v>43417</v>
      </c>
      <c r="F65" s="74" t="s">
        <v>267</v>
      </c>
      <c r="G65" s="32" t="s">
        <v>1406</v>
      </c>
      <c r="H65" s="48" t="s">
        <v>1415</v>
      </c>
      <c r="I65" s="27" t="s">
        <v>1410</v>
      </c>
      <c r="J65" s="62">
        <v>1</v>
      </c>
      <c r="K65" s="53">
        <v>1476.72</v>
      </c>
      <c r="L65" s="29">
        <f>J65*K65*0.16</f>
        <v>236.27520000000001</v>
      </c>
      <c r="M65" s="28">
        <f>J65*K65+L65</f>
        <v>1712.9952000000001</v>
      </c>
      <c r="N65" s="1"/>
      <c r="O65" s="1"/>
      <c r="P65" s="1"/>
      <c r="Q65" s="1"/>
    </row>
    <row r="66" spans="1:17" ht="15" x14ac:dyDescent="0.25">
      <c r="A66" s="23"/>
      <c r="B66" s="23"/>
      <c r="C66" s="23"/>
      <c r="D66" s="25"/>
      <c r="E66" s="24"/>
      <c r="F66" s="24"/>
      <c r="G66" s="26"/>
      <c r="H66" s="32"/>
      <c r="I66" s="27"/>
      <c r="J66" s="62"/>
      <c r="K66" s="28"/>
      <c r="L66" s="29"/>
      <c r="M66" s="28">
        <f>SUM(M14:M65)</f>
        <v>347823.75599999994</v>
      </c>
      <c r="N66" s="1"/>
      <c r="O66" s="116"/>
      <c r="P66" s="116"/>
      <c r="Q66" s="116"/>
    </row>
    <row r="67" spans="1:17" ht="16.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58"/>
      <c r="P67" s="116"/>
      <c r="Q67" s="159"/>
    </row>
    <row r="68" spans="1:17" ht="16.5" x14ac:dyDescent="0.3">
      <c r="A68" s="38" t="s">
        <v>28</v>
      </c>
      <c r="B68" s="58" t="s">
        <v>2263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60"/>
      <c r="P68" s="116"/>
      <c r="Q68" s="157"/>
    </row>
    <row r="69" spans="1:17" ht="16.5" x14ac:dyDescent="0.3">
      <c r="A69" s="17"/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57"/>
      <c r="P69" s="116"/>
      <c r="Q69" s="116"/>
    </row>
    <row r="70" spans="1:17" ht="15" x14ac:dyDescent="0.25">
      <c r="A70" s="17"/>
      <c r="B70" s="15"/>
      <c r="C70" s="1"/>
      <c r="D70" s="46"/>
      <c r="E70" s="1"/>
      <c r="F70" s="1"/>
      <c r="G70" s="1"/>
      <c r="H70" s="1"/>
      <c r="I70" s="1"/>
      <c r="J70" s="1"/>
      <c r="K70" s="1"/>
      <c r="L70" s="1"/>
      <c r="M70" s="1"/>
      <c r="N70" s="1"/>
      <c r="O70" s="116"/>
      <c r="P70" s="116"/>
      <c r="Q70" s="116"/>
    </row>
    <row r="71" spans="1:17" ht="15" x14ac:dyDescent="0.25">
      <c r="A71" s="17"/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16"/>
      <c r="P71" s="116"/>
      <c r="Q71" s="116"/>
    </row>
    <row r="72" spans="1:17" ht="15" x14ac:dyDescent="0.25">
      <c r="A72" s="17"/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16"/>
      <c r="P72" s="116"/>
      <c r="Q72" s="116"/>
    </row>
    <row r="73" spans="1:17" ht="15" x14ac:dyDescent="0.25">
      <c r="A73" s="17"/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16"/>
      <c r="P73" s="116"/>
      <c r="Q73" s="116"/>
    </row>
    <row r="74" spans="1:17" ht="15" x14ac:dyDescent="0.25">
      <c r="A74" s="17"/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x14ac:dyDescent="0.25">
      <c r="A75" s="17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1"/>
      <c r="O76" s="1"/>
      <c r="P76" s="1"/>
      <c r="Q76" s="1"/>
    </row>
    <row r="77" spans="1:17" ht="15" x14ac:dyDescent="0.25">
      <c r="A77" s="183" t="s">
        <v>23</v>
      </c>
      <c r="B77" s="183"/>
      <c r="C77" s="183"/>
      <c r="D77" s="33"/>
      <c r="E77" s="183" t="s">
        <v>24</v>
      </c>
      <c r="F77" s="183"/>
      <c r="G77" s="33"/>
      <c r="H77" s="162" t="s">
        <v>2581</v>
      </c>
      <c r="I77" s="33"/>
      <c r="J77" s="34"/>
      <c r="K77" s="162" t="s">
        <v>2643</v>
      </c>
      <c r="L77" s="34"/>
      <c r="M77" s="33"/>
    </row>
    <row r="78" spans="1:17" ht="13.9" customHeight="1" x14ac:dyDescent="0.25">
      <c r="A78" s="184" t="s">
        <v>2580</v>
      </c>
      <c r="B78" s="184"/>
      <c r="C78" s="184"/>
      <c r="D78" s="33"/>
      <c r="E78" s="185" t="s">
        <v>25</v>
      </c>
      <c r="F78" s="185"/>
      <c r="G78" s="33"/>
      <c r="H78" s="35" t="s">
        <v>26</v>
      </c>
      <c r="I78" s="33"/>
      <c r="J78" s="186" t="s">
        <v>2644</v>
      </c>
      <c r="K78" s="186"/>
      <c r="L78" s="186"/>
      <c r="M78" s="33"/>
    </row>
    <row r="79" spans="1:17" ht="15" x14ac:dyDescent="0.25">
      <c r="A79" s="55"/>
      <c r="B79" s="55"/>
      <c r="C79" s="55"/>
      <c r="D79" s="1"/>
      <c r="E79" s="1"/>
      <c r="F79" s="1"/>
      <c r="G79" s="1"/>
      <c r="H79" s="1"/>
      <c r="I79" s="1"/>
      <c r="J79" s="187"/>
      <c r="K79" s="187"/>
      <c r="L79" s="187"/>
      <c r="M79" s="1"/>
    </row>
    <row r="80" spans="1:17" ht="15" x14ac:dyDescent="0.25">
      <c r="A80" s="179" t="s">
        <v>27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</row>
  </sheetData>
  <mergeCells count="15">
    <mergeCell ref="A80:M80"/>
    <mergeCell ref="A11:B11"/>
    <mergeCell ref="C11:G11"/>
    <mergeCell ref="I11:M11"/>
    <mergeCell ref="A77:C77"/>
    <mergeCell ref="E77:F77"/>
    <mergeCell ref="A78:C78"/>
    <mergeCell ref="E78:F78"/>
    <mergeCell ref="J78:L79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7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R55"/>
  <sheetViews>
    <sheetView zoomScaleNormal="100" workbookViewId="0">
      <selection activeCell="H19" sqref="H19"/>
    </sheetView>
  </sheetViews>
  <sheetFormatPr baseColWidth="10" defaultRowHeight="14.25" x14ac:dyDescent="0.2"/>
  <cols>
    <col min="1" max="1" width="13" bestFit="1" customWidth="1"/>
    <col min="2" max="2" width="13.25" customWidth="1"/>
    <col min="7" max="7" width="22.1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8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8" x14ac:dyDescent="0.25">
      <c r="A5" s="100" t="s">
        <v>0</v>
      </c>
      <c r="B5" s="38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8" x14ac:dyDescent="0.25">
      <c r="A6" s="17"/>
      <c r="B6" s="17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1384</v>
      </c>
      <c r="D11" s="181"/>
      <c r="E11" s="181"/>
      <c r="F11" s="181"/>
      <c r="G11" s="181"/>
      <c r="H11" s="9" t="s">
        <v>9</v>
      </c>
      <c r="I11" s="182" t="s">
        <v>2164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1688</v>
      </c>
      <c r="B14" s="76" t="s">
        <v>1689</v>
      </c>
      <c r="C14" s="77">
        <v>43280</v>
      </c>
      <c r="D14" s="49"/>
      <c r="E14" s="50"/>
      <c r="F14" s="74" t="s">
        <v>179</v>
      </c>
      <c r="G14" s="26" t="s">
        <v>30</v>
      </c>
      <c r="H14" s="51" t="s">
        <v>1381</v>
      </c>
      <c r="I14" s="40"/>
      <c r="J14" s="61"/>
      <c r="K14" s="52"/>
      <c r="L14" s="29">
        <f t="shared" ref="L14:L34" si="0">J14*K14*0.16</f>
        <v>0</v>
      </c>
      <c r="M14" s="28">
        <v>13400</v>
      </c>
    </row>
    <row r="15" spans="1:13" ht="25.5" x14ac:dyDescent="0.2">
      <c r="A15" s="75" t="s">
        <v>1935</v>
      </c>
      <c r="B15" s="76" t="s">
        <v>1934</v>
      </c>
      <c r="C15" s="77">
        <v>43287</v>
      </c>
      <c r="D15" s="49"/>
      <c r="E15" s="50"/>
      <c r="F15" s="74" t="s">
        <v>179</v>
      </c>
      <c r="G15" s="26" t="s">
        <v>30</v>
      </c>
      <c r="H15" s="51" t="s">
        <v>1385</v>
      </c>
      <c r="I15" s="40"/>
      <c r="J15" s="61"/>
      <c r="K15" s="52"/>
      <c r="L15" s="29">
        <f t="shared" si="0"/>
        <v>0</v>
      </c>
      <c r="M15" s="28">
        <v>13400</v>
      </c>
    </row>
    <row r="16" spans="1:13" x14ac:dyDescent="0.2">
      <c r="A16" s="75" t="s">
        <v>1947</v>
      </c>
      <c r="B16" s="76" t="s">
        <v>1946</v>
      </c>
      <c r="C16" s="77">
        <v>43292</v>
      </c>
      <c r="D16" s="49">
        <v>2321</v>
      </c>
      <c r="E16" s="50">
        <v>43278</v>
      </c>
      <c r="F16" s="74" t="s">
        <v>285</v>
      </c>
      <c r="G16" s="26" t="s">
        <v>82</v>
      </c>
      <c r="H16" s="51" t="s">
        <v>1423</v>
      </c>
      <c r="I16" s="40" t="s">
        <v>77</v>
      </c>
      <c r="J16" s="61">
        <v>8</v>
      </c>
      <c r="K16" s="52">
        <v>1651</v>
      </c>
      <c r="L16" s="29">
        <f t="shared" si="0"/>
        <v>2113.2800000000002</v>
      </c>
      <c r="M16" s="28">
        <f t="shared" ref="M16:M34" si="1">J16*K16+L16</f>
        <v>15321.28</v>
      </c>
    </row>
    <row r="17" spans="1:13" x14ac:dyDescent="0.2">
      <c r="A17" s="75" t="s">
        <v>1947</v>
      </c>
      <c r="B17" s="76" t="s">
        <v>1946</v>
      </c>
      <c r="C17" s="77">
        <v>43292</v>
      </c>
      <c r="D17" s="49">
        <v>2321</v>
      </c>
      <c r="E17" s="50">
        <v>43278</v>
      </c>
      <c r="F17" s="74" t="s">
        <v>285</v>
      </c>
      <c r="G17" s="26" t="s">
        <v>82</v>
      </c>
      <c r="H17" s="51" t="s">
        <v>1424</v>
      </c>
      <c r="I17" s="40" t="s">
        <v>77</v>
      </c>
      <c r="J17" s="61">
        <v>6</v>
      </c>
      <c r="K17" s="52">
        <v>1096</v>
      </c>
      <c r="L17" s="29">
        <f t="shared" si="0"/>
        <v>1052.1600000000001</v>
      </c>
      <c r="M17" s="28">
        <f t="shared" si="1"/>
        <v>7628.16</v>
      </c>
    </row>
    <row r="18" spans="1:13" x14ac:dyDescent="0.2">
      <c r="A18" s="75" t="s">
        <v>1945</v>
      </c>
      <c r="B18" s="76" t="s">
        <v>1944</v>
      </c>
      <c r="C18" s="77">
        <v>43292</v>
      </c>
      <c r="D18" s="36">
        <v>788</v>
      </c>
      <c r="E18" s="24">
        <v>43278</v>
      </c>
      <c r="F18" s="74" t="s">
        <v>258</v>
      </c>
      <c r="G18" s="26" t="s">
        <v>484</v>
      </c>
      <c r="H18" s="47" t="s">
        <v>97</v>
      </c>
      <c r="I18" s="27" t="s">
        <v>458</v>
      </c>
      <c r="J18" s="62">
        <v>2</v>
      </c>
      <c r="K18" s="53">
        <v>1540</v>
      </c>
      <c r="L18" s="29">
        <f t="shared" si="0"/>
        <v>492.8</v>
      </c>
      <c r="M18" s="28">
        <f t="shared" si="1"/>
        <v>3572.8</v>
      </c>
    </row>
    <row r="19" spans="1:13" x14ac:dyDescent="0.2">
      <c r="A19" s="75" t="s">
        <v>1945</v>
      </c>
      <c r="B19" s="76" t="s">
        <v>1944</v>
      </c>
      <c r="C19" s="77">
        <v>43292</v>
      </c>
      <c r="D19" s="36">
        <v>788</v>
      </c>
      <c r="E19" s="24">
        <v>43278</v>
      </c>
      <c r="F19" s="74" t="s">
        <v>258</v>
      </c>
      <c r="G19" s="26" t="s">
        <v>484</v>
      </c>
      <c r="H19" s="47" t="s">
        <v>485</v>
      </c>
      <c r="I19" s="27" t="s">
        <v>458</v>
      </c>
      <c r="J19" s="62">
        <v>2</v>
      </c>
      <c r="K19" s="53">
        <v>1540</v>
      </c>
      <c r="L19" s="29">
        <f t="shared" si="0"/>
        <v>492.8</v>
      </c>
      <c r="M19" s="28">
        <f t="shared" si="1"/>
        <v>3572.8</v>
      </c>
    </row>
    <row r="20" spans="1:13" x14ac:dyDescent="0.2">
      <c r="A20" s="75" t="s">
        <v>1943</v>
      </c>
      <c r="B20" s="76" t="s">
        <v>1942</v>
      </c>
      <c r="C20" s="77">
        <v>43292</v>
      </c>
      <c r="D20" s="36">
        <v>799</v>
      </c>
      <c r="E20" s="24">
        <v>43285</v>
      </c>
      <c r="F20" s="74" t="s">
        <v>258</v>
      </c>
      <c r="G20" s="26" t="s">
        <v>484</v>
      </c>
      <c r="H20" s="47" t="s">
        <v>97</v>
      </c>
      <c r="I20" s="27" t="s">
        <v>458</v>
      </c>
      <c r="J20" s="62">
        <v>5</v>
      </c>
      <c r="K20" s="53">
        <v>1540</v>
      </c>
      <c r="L20" s="29">
        <f t="shared" si="0"/>
        <v>1232</v>
      </c>
      <c r="M20" s="28">
        <f t="shared" si="1"/>
        <v>8932</v>
      </c>
    </row>
    <row r="21" spans="1:13" x14ac:dyDescent="0.2">
      <c r="A21" s="75" t="s">
        <v>1943</v>
      </c>
      <c r="B21" s="76" t="s">
        <v>1942</v>
      </c>
      <c r="C21" s="77">
        <v>43292</v>
      </c>
      <c r="D21" s="36">
        <v>799</v>
      </c>
      <c r="E21" s="24">
        <v>43285</v>
      </c>
      <c r="F21" s="74" t="s">
        <v>258</v>
      </c>
      <c r="G21" s="26" t="s">
        <v>484</v>
      </c>
      <c r="H21" s="47" t="s">
        <v>485</v>
      </c>
      <c r="I21" s="27" t="s">
        <v>458</v>
      </c>
      <c r="J21" s="62">
        <v>5</v>
      </c>
      <c r="K21" s="53">
        <v>1540</v>
      </c>
      <c r="L21" s="29">
        <f t="shared" si="0"/>
        <v>1232</v>
      </c>
      <c r="M21" s="28">
        <f t="shared" si="1"/>
        <v>8932</v>
      </c>
    </row>
    <row r="22" spans="1:13" x14ac:dyDescent="0.2">
      <c r="A22" s="75" t="s">
        <v>1943</v>
      </c>
      <c r="B22" s="76" t="s">
        <v>1942</v>
      </c>
      <c r="C22" s="77">
        <v>43292</v>
      </c>
      <c r="D22" s="36">
        <v>799</v>
      </c>
      <c r="E22" s="24">
        <v>43285</v>
      </c>
      <c r="F22" s="74" t="s">
        <v>258</v>
      </c>
      <c r="G22" s="26" t="s">
        <v>484</v>
      </c>
      <c r="H22" s="47" t="s">
        <v>460</v>
      </c>
      <c r="I22" s="27" t="s">
        <v>458</v>
      </c>
      <c r="J22" s="62">
        <v>10</v>
      </c>
      <c r="K22" s="53">
        <v>495</v>
      </c>
      <c r="L22" s="29">
        <f t="shared" si="0"/>
        <v>792</v>
      </c>
      <c r="M22" s="28">
        <f t="shared" si="1"/>
        <v>5742</v>
      </c>
    </row>
    <row r="23" spans="1:13" ht="25.5" x14ac:dyDescent="0.2">
      <c r="A23" s="75" t="s">
        <v>1936</v>
      </c>
      <c r="B23" s="76" t="s">
        <v>1939</v>
      </c>
      <c r="C23" s="77">
        <v>43294</v>
      </c>
      <c r="D23" s="36"/>
      <c r="E23" s="24"/>
      <c r="F23" s="74" t="s">
        <v>179</v>
      </c>
      <c r="G23" s="26" t="s">
        <v>30</v>
      </c>
      <c r="H23" s="47" t="s">
        <v>1489</v>
      </c>
      <c r="I23" s="27"/>
      <c r="J23" s="62"/>
      <c r="K23" s="53"/>
      <c r="L23" s="29">
        <f t="shared" si="0"/>
        <v>0</v>
      </c>
      <c r="M23" s="28">
        <v>11650</v>
      </c>
    </row>
    <row r="24" spans="1:13" ht="25.5" x14ac:dyDescent="0.2">
      <c r="A24" s="75" t="s">
        <v>1937</v>
      </c>
      <c r="B24" s="76" t="s">
        <v>1940</v>
      </c>
      <c r="C24" s="77">
        <v>43301</v>
      </c>
      <c r="D24" s="36"/>
      <c r="E24" s="24"/>
      <c r="F24" s="74" t="s">
        <v>179</v>
      </c>
      <c r="G24" s="26" t="s">
        <v>30</v>
      </c>
      <c r="H24" s="47" t="s">
        <v>1498</v>
      </c>
      <c r="I24" s="27"/>
      <c r="J24" s="62"/>
      <c r="K24" s="53"/>
      <c r="L24" s="29">
        <f t="shared" si="0"/>
        <v>0</v>
      </c>
      <c r="M24" s="28">
        <v>11650</v>
      </c>
    </row>
    <row r="25" spans="1:13" ht="25.5" x14ac:dyDescent="0.2">
      <c r="A25" s="75" t="s">
        <v>1938</v>
      </c>
      <c r="B25" s="76" t="s">
        <v>1941</v>
      </c>
      <c r="C25" s="77">
        <v>43308</v>
      </c>
      <c r="D25" s="36"/>
      <c r="E25" s="24"/>
      <c r="F25" s="74" t="s">
        <v>179</v>
      </c>
      <c r="G25" s="26" t="s">
        <v>30</v>
      </c>
      <c r="H25" s="48" t="s">
        <v>1499</v>
      </c>
      <c r="I25" s="27"/>
      <c r="J25" s="62"/>
      <c r="K25" s="53"/>
      <c r="L25" s="29">
        <f t="shared" si="0"/>
        <v>0</v>
      </c>
      <c r="M25" s="28">
        <v>12550</v>
      </c>
    </row>
    <row r="26" spans="1:13" x14ac:dyDescent="0.2">
      <c r="A26" s="75" t="s">
        <v>2159</v>
      </c>
      <c r="B26" s="76" t="s">
        <v>2158</v>
      </c>
      <c r="C26" s="77">
        <v>43326</v>
      </c>
      <c r="D26" s="36">
        <v>2412</v>
      </c>
      <c r="E26" s="24">
        <v>43294</v>
      </c>
      <c r="F26" s="74" t="s">
        <v>285</v>
      </c>
      <c r="G26" s="26" t="s">
        <v>82</v>
      </c>
      <c r="H26" s="48" t="s">
        <v>1803</v>
      </c>
      <c r="I26" s="27" t="s">
        <v>77</v>
      </c>
      <c r="J26" s="62">
        <v>8</v>
      </c>
      <c r="K26" s="53">
        <v>67</v>
      </c>
      <c r="L26" s="29">
        <f t="shared" si="0"/>
        <v>85.76</v>
      </c>
      <c r="M26" s="28">
        <f t="shared" si="1"/>
        <v>621.76</v>
      </c>
    </row>
    <row r="27" spans="1:13" x14ac:dyDescent="0.2">
      <c r="A27" s="75" t="s">
        <v>2159</v>
      </c>
      <c r="B27" s="76" t="s">
        <v>2158</v>
      </c>
      <c r="C27" s="77">
        <v>43326</v>
      </c>
      <c r="D27" s="36">
        <v>2412</v>
      </c>
      <c r="E27" s="24">
        <v>43294</v>
      </c>
      <c r="F27" s="74" t="s">
        <v>285</v>
      </c>
      <c r="G27" s="26" t="s">
        <v>82</v>
      </c>
      <c r="H27" s="48" t="s">
        <v>1804</v>
      </c>
      <c r="I27" s="27" t="s">
        <v>77</v>
      </c>
      <c r="J27" s="62">
        <v>8</v>
      </c>
      <c r="K27" s="53">
        <v>55</v>
      </c>
      <c r="L27" s="29">
        <f t="shared" si="0"/>
        <v>70.400000000000006</v>
      </c>
      <c r="M27" s="28">
        <f t="shared" si="1"/>
        <v>510.4</v>
      </c>
    </row>
    <row r="28" spans="1:13" x14ac:dyDescent="0.2">
      <c r="A28" s="75" t="s">
        <v>2159</v>
      </c>
      <c r="B28" s="76" t="s">
        <v>2158</v>
      </c>
      <c r="C28" s="77">
        <v>43326</v>
      </c>
      <c r="D28" s="36">
        <v>2412</v>
      </c>
      <c r="E28" s="24">
        <v>43294</v>
      </c>
      <c r="F28" s="74" t="s">
        <v>285</v>
      </c>
      <c r="G28" s="26" t="s">
        <v>82</v>
      </c>
      <c r="H28" s="48" t="s">
        <v>1805</v>
      </c>
      <c r="I28" s="27" t="s">
        <v>77</v>
      </c>
      <c r="J28" s="62">
        <v>20</v>
      </c>
      <c r="K28" s="53">
        <v>13</v>
      </c>
      <c r="L28" s="29">
        <f t="shared" si="0"/>
        <v>41.6</v>
      </c>
      <c r="M28" s="28">
        <f t="shared" si="1"/>
        <v>301.60000000000002</v>
      </c>
    </row>
    <row r="29" spans="1:13" x14ac:dyDescent="0.2">
      <c r="A29" s="75" t="s">
        <v>2159</v>
      </c>
      <c r="B29" s="76" t="s">
        <v>2158</v>
      </c>
      <c r="C29" s="77">
        <v>43326</v>
      </c>
      <c r="D29" s="36">
        <v>2412</v>
      </c>
      <c r="E29" s="24">
        <v>43294</v>
      </c>
      <c r="F29" s="74" t="s">
        <v>285</v>
      </c>
      <c r="G29" s="26" t="s">
        <v>82</v>
      </c>
      <c r="H29" s="48" t="s">
        <v>1806</v>
      </c>
      <c r="I29" s="27" t="s">
        <v>77</v>
      </c>
      <c r="J29" s="62">
        <v>20</v>
      </c>
      <c r="K29" s="53">
        <v>1</v>
      </c>
      <c r="L29" s="29">
        <f t="shared" si="0"/>
        <v>3.2</v>
      </c>
      <c r="M29" s="28">
        <f t="shared" si="1"/>
        <v>23.2</v>
      </c>
    </row>
    <row r="30" spans="1:13" x14ac:dyDescent="0.2">
      <c r="A30" s="75" t="s">
        <v>2159</v>
      </c>
      <c r="B30" s="76" t="s">
        <v>2158</v>
      </c>
      <c r="C30" s="77">
        <v>43326</v>
      </c>
      <c r="D30" s="36">
        <v>2412</v>
      </c>
      <c r="E30" s="24">
        <v>43294</v>
      </c>
      <c r="F30" s="74" t="s">
        <v>285</v>
      </c>
      <c r="G30" s="26" t="s">
        <v>82</v>
      </c>
      <c r="H30" s="48" t="s">
        <v>1807</v>
      </c>
      <c r="I30" s="27" t="s">
        <v>77</v>
      </c>
      <c r="J30" s="62">
        <v>8</v>
      </c>
      <c r="K30" s="53">
        <v>29</v>
      </c>
      <c r="L30" s="29">
        <f t="shared" si="0"/>
        <v>37.119999999999997</v>
      </c>
      <c r="M30" s="28">
        <f t="shared" si="1"/>
        <v>269.12</v>
      </c>
    </row>
    <row r="31" spans="1:13" x14ac:dyDescent="0.2">
      <c r="A31" s="75" t="s">
        <v>2159</v>
      </c>
      <c r="B31" s="76" t="s">
        <v>2158</v>
      </c>
      <c r="C31" s="77">
        <v>43326</v>
      </c>
      <c r="D31" s="36">
        <v>2412</v>
      </c>
      <c r="E31" s="24">
        <v>43294</v>
      </c>
      <c r="F31" s="74" t="s">
        <v>285</v>
      </c>
      <c r="G31" s="26" t="s">
        <v>82</v>
      </c>
      <c r="H31" s="48" t="s">
        <v>1808</v>
      </c>
      <c r="I31" s="27" t="s">
        <v>77</v>
      </c>
      <c r="J31" s="62">
        <v>8</v>
      </c>
      <c r="K31" s="53">
        <v>355</v>
      </c>
      <c r="L31" s="29">
        <f t="shared" si="0"/>
        <v>454.40000000000003</v>
      </c>
      <c r="M31" s="28">
        <f t="shared" si="1"/>
        <v>3294.4</v>
      </c>
    </row>
    <row r="32" spans="1:13" x14ac:dyDescent="0.2">
      <c r="A32" s="75" t="s">
        <v>2159</v>
      </c>
      <c r="B32" s="76" t="s">
        <v>2158</v>
      </c>
      <c r="C32" s="77">
        <v>43326</v>
      </c>
      <c r="D32" s="36">
        <v>2412</v>
      </c>
      <c r="E32" s="24">
        <v>43294</v>
      </c>
      <c r="F32" s="74" t="s">
        <v>285</v>
      </c>
      <c r="G32" s="26" t="s">
        <v>82</v>
      </c>
      <c r="H32" s="48" t="s">
        <v>1809</v>
      </c>
      <c r="I32" s="27" t="s">
        <v>88</v>
      </c>
      <c r="J32" s="62">
        <v>10</v>
      </c>
      <c r="K32" s="53">
        <v>45</v>
      </c>
      <c r="L32" s="29">
        <f t="shared" si="0"/>
        <v>72</v>
      </c>
      <c r="M32" s="28">
        <f t="shared" si="1"/>
        <v>522</v>
      </c>
    </row>
    <row r="33" spans="1:18" ht="15" x14ac:dyDescent="0.25">
      <c r="A33" s="75" t="s">
        <v>2159</v>
      </c>
      <c r="B33" s="76" t="s">
        <v>2158</v>
      </c>
      <c r="C33" s="77">
        <v>43326</v>
      </c>
      <c r="D33" s="36">
        <v>2412</v>
      </c>
      <c r="E33" s="24">
        <v>43294</v>
      </c>
      <c r="F33" s="74" t="s">
        <v>285</v>
      </c>
      <c r="G33" s="26" t="s">
        <v>82</v>
      </c>
      <c r="H33" s="48" t="s">
        <v>1810</v>
      </c>
      <c r="I33" s="27" t="s">
        <v>77</v>
      </c>
      <c r="J33" s="62">
        <v>5</v>
      </c>
      <c r="K33" s="53">
        <v>65</v>
      </c>
      <c r="L33" s="29">
        <f t="shared" si="0"/>
        <v>52</v>
      </c>
      <c r="M33" s="28">
        <f t="shared" si="1"/>
        <v>377</v>
      </c>
      <c r="N33" s="1"/>
      <c r="O33" s="1"/>
      <c r="P33" s="1"/>
      <c r="Q33" s="1"/>
    </row>
    <row r="34" spans="1:18" ht="15" x14ac:dyDescent="0.25">
      <c r="A34" s="75" t="s">
        <v>2162</v>
      </c>
      <c r="B34" s="76" t="s">
        <v>2160</v>
      </c>
      <c r="C34" s="77">
        <v>43326</v>
      </c>
      <c r="D34" s="36">
        <v>2413</v>
      </c>
      <c r="E34" s="24">
        <v>43294</v>
      </c>
      <c r="F34" s="74" t="s">
        <v>196</v>
      </c>
      <c r="G34" s="26" t="s">
        <v>82</v>
      </c>
      <c r="H34" s="48" t="s">
        <v>90</v>
      </c>
      <c r="I34" s="27" t="s">
        <v>96</v>
      </c>
      <c r="J34" s="62">
        <v>3</v>
      </c>
      <c r="K34" s="53">
        <v>3189.65</v>
      </c>
      <c r="L34" s="29">
        <f t="shared" si="0"/>
        <v>1531.0320000000002</v>
      </c>
      <c r="M34" s="28">
        <f t="shared" si="1"/>
        <v>11099.982</v>
      </c>
      <c r="N34" s="1"/>
      <c r="O34" s="1"/>
      <c r="P34" s="1"/>
      <c r="Q34" s="1"/>
    </row>
    <row r="35" spans="1:18" ht="15" x14ac:dyDescent="0.25">
      <c r="A35" s="75" t="s">
        <v>2163</v>
      </c>
      <c r="B35" s="76" t="s">
        <v>2161</v>
      </c>
      <c r="C35" s="77">
        <v>43326</v>
      </c>
      <c r="D35" s="36">
        <v>2424</v>
      </c>
      <c r="E35" s="24">
        <v>43300</v>
      </c>
      <c r="F35" s="74" t="s">
        <v>196</v>
      </c>
      <c r="G35" s="26" t="s">
        <v>82</v>
      </c>
      <c r="H35" s="48" t="s">
        <v>92</v>
      </c>
      <c r="I35" s="27" t="s">
        <v>96</v>
      </c>
      <c r="J35" s="62">
        <v>3</v>
      </c>
      <c r="K35" s="53">
        <v>2586.1999999999998</v>
      </c>
      <c r="L35" s="29">
        <f t="shared" ref="L35:L40" si="2">J35*K35*0.16</f>
        <v>1241.376</v>
      </c>
      <c r="M35" s="28">
        <f>J35*K35+L35</f>
        <v>8999.9759999999987</v>
      </c>
      <c r="N35" s="1"/>
      <c r="O35" s="1"/>
      <c r="P35" s="1"/>
      <c r="Q35" s="1"/>
    </row>
    <row r="36" spans="1:18" ht="25.5" x14ac:dyDescent="0.25">
      <c r="A36" s="75" t="s">
        <v>2170</v>
      </c>
      <c r="B36" s="76" t="s">
        <v>2169</v>
      </c>
      <c r="C36" s="77">
        <v>43315</v>
      </c>
      <c r="D36" s="36"/>
      <c r="E36" s="24"/>
      <c r="F36" s="74" t="s">
        <v>179</v>
      </c>
      <c r="G36" s="26" t="s">
        <v>30</v>
      </c>
      <c r="H36" s="48" t="s">
        <v>1842</v>
      </c>
      <c r="I36" s="27"/>
      <c r="J36" s="62"/>
      <c r="K36" s="53"/>
      <c r="L36" s="29">
        <f t="shared" si="2"/>
        <v>0</v>
      </c>
      <c r="M36" s="28">
        <v>17050</v>
      </c>
      <c r="N36" s="1"/>
      <c r="O36" s="1"/>
      <c r="P36" s="1"/>
      <c r="Q36" s="1"/>
    </row>
    <row r="37" spans="1:18" ht="15" x14ac:dyDescent="0.25">
      <c r="A37" s="75" t="s">
        <v>2166</v>
      </c>
      <c r="B37" s="76" t="s">
        <v>2165</v>
      </c>
      <c r="C37" s="77">
        <v>43326</v>
      </c>
      <c r="D37" s="36">
        <v>142</v>
      </c>
      <c r="E37" s="24">
        <v>43299</v>
      </c>
      <c r="F37" s="74" t="s">
        <v>258</v>
      </c>
      <c r="G37" s="26" t="s">
        <v>2050</v>
      </c>
      <c r="H37" s="48" t="s">
        <v>97</v>
      </c>
      <c r="I37" s="27" t="s">
        <v>58</v>
      </c>
      <c r="J37" s="62">
        <v>2</v>
      </c>
      <c r="K37" s="53">
        <v>1540</v>
      </c>
      <c r="L37" s="29">
        <f t="shared" si="2"/>
        <v>492.8</v>
      </c>
      <c r="M37" s="28">
        <f>J37*K37+L37</f>
        <v>3572.8</v>
      </c>
      <c r="N37" s="1"/>
      <c r="O37" s="1"/>
      <c r="P37" s="1"/>
      <c r="Q37" s="1"/>
    </row>
    <row r="38" spans="1:18" ht="15" x14ac:dyDescent="0.25">
      <c r="A38" s="75" t="s">
        <v>2168</v>
      </c>
      <c r="B38" s="76" t="s">
        <v>2167</v>
      </c>
      <c r="C38" s="77">
        <v>43326</v>
      </c>
      <c r="D38" s="36">
        <v>312</v>
      </c>
      <c r="E38" s="24">
        <v>43286</v>
      </c>
      <c r="F38" s="74" t="s">
        <v>196</v>
      </c>
      <c r="G38" s="26" t="s">
        <v>95</v>
      </c>
      <c r="H38" s="48" t="s">
        <v>90</v>
      </c>
      <c r="I38" s="27" t="s">
        <v>96</v>
      </c>
      <c r="J38" s="62">
        <v>4</v>
      </c>
      <c r="K38" s="53">
        <v>3189.66</v>
      </c>
      <c r="L38" s="29">
        <f t="shared" si="2"/>
        <v>2041.3824</v>
      </c>
      <c r="M38" s="28">
        <f>J38*K38+L38-0.02</f>
        <v>14800.002399999999</v>
      </c>
      <c r="N38" s="1"/>
      <c r="O38" s="1"/>
      <c r="P38" s="1"/>
      <c r="Q38" s="1"/>
    </row>
    <row r="39" spans="1:18" s="117" customFormat="1" ht="25.5" x14ac:dyDescent="0.25">
      <c r="A39" s="163" t="s">
        <v>2253</v>
      </c>
      <c r="B39" s="164" t="s">
        <v>2252</v>
      </c>
      <c r="C39" s="165">
        <v>43322</v>
      </c>
      <c r="D39" s="120"/>
      <c r="E39" s="106"/>
      <c r="F39" s="161" t="s">
        <v>179</v>
      </c>
      <c r="G39" s="109" t="s">
        <v>30</v>
      </c>
      <c r="H39" s="110" t="s">
        <v>2078</v>
      </c>
      <c r="I39" s="111"/>
      <c r="J39" s="112"/>
      <c r="K39" s="113"/>
      <c r="L39" s="114">
        <f t="shared" si="2"/>
        <v>0</v>
      </c>
      <c r="M39" s="115">
        <v>17050</v>
      </c>
      <c r="N39" s="116"/>
      <c r="O39" s="116"/>
      <c r="P39" s="116"/>
      <c r="Q39" s="116"/>
    </row>
    <row r="40" spans="1:18" ht="25.5" x14ac:dyDescent="0.25">
      <c r="A40" s="75" t="s">
        <v>2171</v>
      </c>
      <c r="B40" s="76" t="s">
        <v>2172</v>
      </c>
      <c r="C40" s="77">
        <v>43329</v>
      </c>
      <c r="D40" s="36"/>
      <c r="E40" s="24"/>
      <c r="F40" s="74" t="s">
        <v>179</v>
      </c>
      <c r="G40" s="26" t="s">
        <v>30</v>
      </c>
      <c r="H40" s="48" t="s">
        <v>2079</v>
      </c>
      <c r="I40" s="27"/>
      <c r="J40" s="62"/>
      <c r="K40" s="53"/>
      <c r="L40" s="29">
        <f t="shared" si="2"/>
        <v>0</v>
      </c>
      <c r="M40" s="28">
        <v>16750</v>
      </c>
      <c r="N40" s="1"/>
      <c r="O40" s="1"/>
      <c r="P40" s="1"/>
      <c r="Q40" s="1"/>
    </row>
    <row r="41" spans="1:18" ht="15" x14ac:dyDescent="0.25">
      <c r="A41" s="23"/>
      <c r="B41" s="23"/>
      <c r="C41" s="23"/>
      <c r="D41" s="25"/>
      <c r="E41" s="24"/>
      <c r="F41" s="24"/>
      <c r="G41" s="26"/>
      <c r="H41" s="32"/>
      <c r="I41" s="27"/>
      <c r="J41" s="62"/>
      <c r="K41" s="28"/>
      <c r="L41" s="29"/>
      <c r="M41" s="28">
        <f>SUM(M14:M40)</f>
        <v>211593.28039999996</v>
      </c>
      <c r="N41" s="1"/>
      <c r="O41" s="116"/>
      <c r="P41" s="116"/>
      <c r="Q41" s="116"/>
      <c r="R41" s="117"/>
    </row>
    <row r="42" spans="1:18" ht="16.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58"/>
      <c r="P42" s="116"/>
      <c r="Q42" s="159"/>
      <c r="R42" s="117"/>
    </row>
    <row r="43" spans="1:18" ht="16.5" x14ac:dyDescent="0.3">
      <c r="A43" s="38" t="s">
        <v>28</v>
      </c>
      <c r="B43" s="58" t="s">
        <v>1383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60"/>
      <c r="P43" s="116"/>
      <c r="Q43" s="157"/>
      <c r="R43" s="117"/>
    </row>
    <row r="44" spans="1:18" ht="16.5" x14ac:dyDescent="0.3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57"/>
      <c r="P44" s="116"/>
      <c r="Q44" s="116"/>
      <c r="R44" s="117"/>
    </row>
    <row r="45" spans="1:18" ht="15" x14ac:dyDescent="0.25">
      <c r="A45" s="17"/>
      <c r="B45" s="15"/>
      <c r="C45" s="1"/>
      <c r="D45" s="46"/>
      <c r="E45" s="1"/>
      <c r="F45" s="1"/>
      <c r="G45" s="1"/>
      <c r="H45" s="1"/>
      <c r="I45" s="1"/>
      <c r="J45" s="1"/>
      <c r="K45" s="1"/>
      <c r="L45" s="1"/>
      <c r="M45" s="1"/>
      <c r="N45" s="1"/>
      <c r="O45" s="116"/>
      <c r="P45" s="116"/>
      <c r="Q45" s="116"/>
      <c r="R45" s="117"/>
    </row>
    <row r="46" spans="1:18" ht="15" x14ac:dyDescent="0.25">
      <c r="A46" s="17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16"/>
      <c r="P46" s="116"/>
      <c r="Q46" s="116"/>
      <c r="R46" s="117"/>
    </row>
    <row r="47" spans="1:18" ht="15" x14ac:dyDescent="0.25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16"/>
      <c r="P47" s="116"/>
      <c r="Q47" s="116"/>
      <c r="R47" s="117"/>
    </row>
    <row r="48" spans="1:18" ht="15" x14ac:dyDescent="0.25">
      <c r="A48" s="17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x14ac:dyDescent="0.25">
      <c r="A49" s="17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x14ac:dyDescent="0.25">
      <c r="A50" s="17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1"/>
      <c r="O51" s="1"/>
      <c r="P51" s="1"/>
      <c r="Q51" s="1"/>
    </row>
    <row r="52" spans="1:17" ht="15" x14ac:dyDescent="0.25">
      <c r="A52" s="183" t="s">
        <v>23</v>
      </c>
      <c r="B52" s="183"/>
      <c r="C52" s="183"/>
      <c r="D52" s="33"/>
      <c r="E52" s="183" t="s">
        <v>24</v>
      </c>
      <c r="F52" s="183"/>
      <c r="G52" s="33"/>
      <c r="H52" s="162" t="s">
        <v>2581</v>
      </c>
      <c r="I52" s="33"/>
      <c r="J52" s="34"/>
      <c r="K52" s="162" t="s">
        <v>2643</v>
      </c>
      <c r="L52" s="34"/>
      <c r="M52" s="33"/>
    </row>
    <row r="53" spans="1:17" ht="13.9" customHeight="1" x14ac:dyDescent="0.25">
      <c r="A53" s="184" t="s">
        <v>2580</v>
      </c>
      <c r="B53" s="184"/>
      <c r="C53" s="184"/>
      <c r="D53" s="33"/>
      <c r="E53" s="185" t="s">
        <v>25</v>
      </c>
      <c r="F53" s="185"/>
      <c r="G53" s="33"/>
      <c r="H53" s="35" t="s">
        <v>26</v>
      </c>
      <c r="I53" s="33"/>
      <c r="J53" s="186" t="s">
        <v>2644</v>
      </c>
      <c r="K53" s="186"/>
      <c r="L53" s="186"/>
      <c r="M53" s="33"/>
    </row>
    <row r="54" spans="1:17" ht="15" x14ac:dyDescent="0.25">
      <c r="A54" s="55"/>
      <c r="B54" s="55"/>
      <c r="C54" s="55"/>
      <c r="D54" s="1"/>
      <c r="E54" s="1"/>
      <c r="F54" s="1"/>
      <c r="G54" s="1"/>
      <c r="H54" s="1"/>
      <c r="I54" s="1"/>
      <c r="J54" s="187"/>
      <c r="K54" s="187"/>
      <c r="L54" s="187"/>
      <c r="M54" s="1"/>
    </row>
    <row r="55" spans="1:17" ht="15" x14ac:dyDescent="0.25">
      <c r="A55" s="179" t="s">
        <v>27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</sheetData>
  <mergeCells count="15">
    <mergeCell ref="A55:M55"/>
    <mergeCell ref="A11:B11"/>
    <mergeCell ref="C11:G11"/>
    <mergeCell ref="I11:M11"/>
    <mergeCell ref="A52:C52"/>
    <mergeCell ref="E52:F52"/>
    <mergeCell ref="A53:C53"/>
    <mergeCell ref="E53:F53"/>
    <mergeCell ref="J53:L54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3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2.625" customWidth="1"/>
    <col min="7" max="7" width="19.75" bestFit="1" customWidth="1"/>
    <col min="8" max="8" width="33.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8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8.2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8" x14ac:dyDescent="0.25">
      <c r="A5" s="135" t="s">
        <v>0</v>
      </c>
      <c r="B5" s="38" t="s">
        <v>1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4.5" customHeight="1" x14ac:dyDescent="0.25">
      <c r="A6" s="17"/>
      <c r="B6" s="17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3.7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2339</v>
      </c>
      <c r="D11" s="181"/>
      <c r="E11" s="181"/>
      <c r="F11" s="181"/>
      <c r="G11" s="181"/>
      <c r="H11" s="9" t="s">
        <v>9</v>
      </c>
      <c r="I11" s="182" t="s">
        <v>2754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2880</v>
      </c>
      <c r="B14" s="76" t="s">
        <v>2878</v>
      </c>
      <c r="C14" s="77">
        <v>43392</v>
      </c>
      <c r="D14" s="49"/>
      <c r="E14" s="50"/>
      <c r="F14" s="74" t="s">
        <v>179</v>
      </c>
      <c r="G14" s="26" t="s">
        <v>30</v>
      </c>
      <c r="H14" s="51" t="s">
        <v>2338</v>
      </c>
      <c r="I14" s="40"/>
      <c r="J14" s="61"/>
      <c r="K14" s="52"/>
      <c r="L14" s="29">
        <f t="shared" ref="L14:L32" si="0">J14*K14*0.16</f>
        <v>0</v>
      </c>
      <c r="M14" s="28">
        <v>6250</v>
      </c>
    </row>
    <row r="15" spans="1:13" x14ac:dyDescent="0.2">
      <c r="A15" s="75" t="s">
        <v>2881</v>
      </c>
      <c r="B15" s="76" t="s">
        <v>2879</v>
      </c>
      <c r="C15" s="77">
        <v>43399</v>
      </c>
      <c r="D15" s="49"/>
      <c r="E15" s="50"/>
      <c r="F15" s="74" t="s">
        <v>179</v>
      </c>
      <c r="G15" s="26" t="s">
        <v>30</v>
      </c>
      <c r="H15" s="51" t="s">
        <v>2342</v>
      </c>
      <c r="I15" s="40"/>
      <c r="J15" s="61"/>
      <c r="K15" s="52"/>
      <c r="L15" s="29">
        <f t="shared" si="0"/>
        <v>0</v>
      </c>
      <c r="M15" s="28">
        <v>8650</v>
      </c>
    </row>
    <row r="16" spans="1:13" x14ac:dyDescent="0.2">
      <c r="A16" s="75" t="s">
        <v>2893</v>
      </c>
      <c r="B16" s="76" t="s">
        <v>2892</v>
      </c>
      <c r="C16" s="77">
        <v>43403</v>
      </c>
      <c r="D16" s="49">
        <v>1140</v>
      </c>
      <c r="E16" s="50">
        <v>43393</v>
      </c>
      <c r="F16" s="74" t="s">
        <v>196</v>
      </c>
      <c r="G16" s="26" t="s">
        <v>2307</v>
      </c>
      <c r="H16" s="51" t="s">
        <v>2362</v>
      </c>
      <c r="I16" s="40" t="s">
        <v>96</v>
      </c>
      <c r="J16" s="138">
        <v>1.6</v>
      </c>
      <c r="K16" s="52">
        <v>3103.44</v>
      </c>
      <c r="L16" s="29">
        <f t="shared" si="0"/>
        <v>794.48064000000011</v>
      </c>
      <c r="M16" s="28">
        <f>J16*K16+L16+0.02</f>
        <v>5760.004640000001</v>
      </c>
    </row>
    <row r="17" spans="1:13" x14ac:dyDescent="0.2">
      <c r="A17" s="75" t="s">
        <v>2901</v>
      </c>
      <c r="B17" s="76" t="s">
        <v>2900</v>
      </c>
      <c r="C17" s="77">
        <v>43403</v>
      </c>
      <c r="D17" s="49">
        <v>1143</v>
      </c>
      <c r="E17" s="50">
        <v>43395</v>
      </c>
      <c r="F17" s="74" t="s">
        <v>285</v>
      </c>
      <c r="G17" s="26" t="s">
        <v>2307</v>
      </c>
      <c r="H17" s="51" t="s">
        <v>2363</v>
      </c>
      <c r="I17" s="40" t="s">
        <v>526</v>
      </c>
      <c r="J17" s="61">
        <v>53</v>
      </c>
      <c r="K17" s="52">
        <v>142.24</v>
      </c>
      <c r="L17" s="29">
        <f t="shared" si="0"/>
        <v>1206.1952000000001</v>
      </c>
      <c r="M17" s="28">
        <f>J17*K17+L17+1</f>
        <v>8745.9151999999995</v>
      </c>
    </row>
    <row r="18" spans="1:13" x14ac:dyDescent="0.2">
      <c r="A18" s="75" t="s">
        <v>2901</v>
      </c>
      <c r="B18" s="76" t="s">
        <v>2900</v>
      </c>
      <c r="C18" s="77">
        <v>43403</v>
      </c>
      <c r="D18" s="49">
        <v>1143</v>
      </c>
      <c r="E18" s="50">
        <v>43395</v>
      </c>
      <c r="F18" s="74" t="s">
        <v>285</v>
      </c>
      <c r="G18" s="26" t="s">
        <v>2307</v>
      </c>
      <c r="H18" s="47" t="s">
        <v>588</v>
      </c>
      <c r="I18" s="27" t="s">
        <v>88</v>
      </c>
      <c r="J18" s="62">
        <v>90</v>
      </c>
      <c r="K18" s="53">
        <v>28.01</v>
      </c>
      <c r="L18" s="29">
        <f t="shared" si="0"/>
        <v>403.34400000000005</v>
      </c>
      <c r="M18" s="28">
        <f t="shared" ref="M18:M32" si="1">J18*K18+L18</f>
        <v>2924.2440000000001</v>
      </c>
    </row>
    <row r="19" spans="1:13" x14ac:dyDescent="0.2">
      <c r="A19" s="75" t="s">
        <v>2901</v>
      </c>
      <c r="B19" s="76" t="s">
        <v>2900</v>
      </c>
      <c r="C19" s="77">
        <v>43403</v>
      </c>
      <c r="D19" s="49">
        <v>1143</v>
      </c>
      <c r="E19" s="50">
        <v>43395</v>
      </c>
      <c r="F19" s="74" t="s">
        <v>285</v>
      </c>
      <c r="G19" s="26" t="s">
        <v>2307</v>
      </c>
      <c r="H19" s="47" t="s">
        <v>86</v>
      </c>
      <c r="I19" s="27" t="s">
        <v>88</v>
      </c>
      <c r="J19" s="62">
        <v>20</v>
      </c>
      <c r="K19" s="53">
        <v>28.01</v>
      </c>
      <c r="L19" s="29">
        <f t="shared" si="0"/>
        <v>89.632000000000005</v>
      </c>
      <c r="M19" s="28">
        <f t="shared" si="1"/>
        <v>649.83200000000011</v>
      </c>
    </row>
    <row r="20" spans="1:13" x14ac:dyDescent="0.2">
      <c r="A20" s="75" t="s">
        <v>2901</v>
      </c>
      <c r="B20" s="76" t="s">
        <v>2900</v>
      </c>
      <c r="C20" s="77">
        <v>43403</v>
      </c>
      <c r="D20" s="49">
        <v>1143</v>
      </c>
      <c r="E20" s="50">
        <v>43395</v>
      </c>
      <c r="F20" s="74" t="s">
        <v>285</v>
      </c>
      <c r="G20" s="26" t="s">
        <v>2307</v>
      </c>
      <c r="H20" s="47" t="s">
        <v>2364</v>
      </c>
      <c r="I20" s="27" t="s">
        <v>88</v>
      </c>
      <c r="J20" s="62">
        <v>6</v>
      </c>
      <c r="K20" s="53">
        <v>38.79</v>
      </c>
      <c r="L20" s="29">
        <f t="shared" si="0"/>
        <v>37.238400000000006</v>
      </c>
      <c r="M20" s="28">
        <f>J20*K20+L20+0.02</f>
        <v>269.9984</v>
      </c>
    </row>
    <row r="21" spans="1:13" x14ac:dyDescent="0.2">
      <c r="A21" s="75" t="s">
        <v>2883</v>
      </c>
      <c r="B21" s="76" t="s">
        <v>2882</v>
      </c>
      <c r="C21" s="77">
        <v>43413</v>
      </c>
      <c r="D21" s="36"/>
      <c r="E21" s="24"/>
      <c r="F21" s="74" t="s">
        <v>179</v>
      </c>
      <c r="G21" s="26" t="s">
        <v>30</v>
      </c>
      <c r="H21" s="47" t="s">
        <v>2368</v>
      </c>
      <c r="I21" s="27"/>
      <c r="J21" s="62"/>
      <c r="K21" s="53"/>
      <c r="L21" s="29">
        <f t="shared" si="0"/>
        <v>0</v>
      </c>
      <c r="M21" s="28">
        <v>3300</v>
      </c>
    </row>
    <row r="22" spans="1:13" x14ac:dyDescent="0.2">
      <c r="A22" s="75" t="s">
        <v>2894</v>
      </c>
      <c r="B22" s="76" t="s">
        <v>2895</v>
      </c>
      <c r="C22" s="77">
        <v>43417</v>
      </c>
      <c r="D22" s="36">
        <v>10</v>
      </c>
      <c r="E22" s="24">
        <v>43402</v>
      </c>
      <c r="F22" s="74" t="s">
        <v>196</v>
      </c>
      <c r="G22" s="26" t="s">
        <v>2381</v>
      </c>
      <c r="H22" s="47" t="s">
        <v>2382</v>
      </c>
      <c r="I22" s="27" t="s">
        <v>526</v>
      </c>
      <c r="J22" s="62">
        <v>900</v>
      </c>
      <c r="K22" s="53">
        <v>9</v>
      </c>
      <c r="L22" s="29">
        <f t="shared" si="0"/>
        <v>1296</v>
      </c>
      <c r="M22" s="28">
        <f t="shared" si="1"/>
        <v>9396</v>
      </c>
    </row>
    <row r="23" spans="1:13" x14ac:dyDescent="0.2">
      <c r="A23" s="75" t="s">
        <v>2884</v>
      </c>
      <c r="B23" s="76" t="s">
        <v>2885</v>
      </c>
      <c r="C23" s="77">
        <v>43427</v>
      </c>
      <c r="D23" s="36"/>
      <c r="E23" s="24"/>
      <c r="F23" s="74" t="s">
        <v>179</v>
      </c>
      <c r="G23" s="26" t="s">
        <v>30</v>
      </c>
      <c r="H23" s="47" t="s">
        <v>2385</v>
      </c>
      <c r="I23" s="27"/>
      <c r="J23" s="62"/>
      <c r="K23" s="53"/>
      <c r="L23" s="29">
        <f t="shared" si="0"/>
        <v>0</v>
      </c>
      <c r="M23" s="28">
        <v>10450</v>
      </c>
    </row>
    <row r="24" spans="1:13" x14ac:dyDescent="0.2">
      <c r="A24" s="75" t="s">
        <v>2903</v>
      </c>
      <c r="B24" s="76" t="s">
        <v>2902</v>
      </c>
      <c r="C24" s="77">
        <v>43426</v>
      </c>
      <c r="D24" s="36">
        <v>1152</v>
      </c>
      <c r="E24" s="24">
        <v>43400</v>
      </c>
      <c r="F24" s="74" t="s">
        <v>285</v>
      </c>
      <c r="G24" s="26" t="s">
        <v>2307</v>
      </c>
      <c r="H24" s="47" t="s">
        <v>2471</v>
      </c>
      <c r="I24" s="27" t="s">
        <v>473</v>
      </c>
      <c r="J24" s="62">
        <v>1</v>
      </c>
      <c r="K24" s="53">
        <v>344.83</v>
      </c>
      <c r="L24" s="29">
        <f t="shared" si="0"/>
        <v>55.172799999999995</v>
      </c>
      <c r="M24" s="28">
        <f t="shared" si="1"/>
        <v>400.00279999999998</v>
      </c>
    </row>
    <row r="25" spans="1:13" x14ac:dyDescent="0.2">
      <c r="A25" s="75" t="s">
        <v>2903</v>
      </c>
      <c r="B25" s="76" t="s">
        <v>2902</v>
      </c>
      <c r="C25" s="77">
        <v>43426</v>
      </c>
      <c r="D25" s="36">
        <v>1152</v>
      </c>
      <c r="E25" s="24">
        <v>43400</v>
      </c>
      <c r="F25" s="74" t="s">
        <v>285</v>
      </c>
      <c r="G25" s="26" t="s">
        <v>2307</v>
      </c>
      <c r="H25" s="48" t="s">
        <v>2472</v>
      </c>
      <c r="I25" s="27" t="s">
        <v>2473</v>
      </c>
      <c r="J25" s="62">
        <v>3</v>
      </c>
      <c r="K25" s="53">
        <v>25.863333333333301</v>
      </c>
      <c r="L25" s="29">
        <f t="shared" si="0"/>
        <v>12.414399999999985</v>
      </c>
      <c r="M25" s="28">
        <f t="shared" si="1"/>
        <v>90.00439999999989</v>
      </c>
    </row>
    <row r="26" spans="1:13" x14ac:dyDescent="0.2">
      <c r="A26" s="75" t="s">
        <v>2897</v>
      </c>
      <c r="B26" s="76" t="s">
        <v>2896</v>
      </c>
      <c r="C26" s="77">
        <v>43426</v>
      </c>
      <c r="D26" s="36">
        <v>1153</v>
      </c>
      <c r="E26" s="24">
        <v>43400</v>
      </c>
      <c r="F26" s="74" t="s">
        <v>196</v>
      </c>
      <c r="G26" s="26" t="s">
        <v>2307</v>
      </c>
      <c r="H26" s="48" t="s">
        <v>90</v>
      </c>
      <c r="I26" s="27" t="s">
        <v>96</v>
      </c>
      <c r="J26" s="140">
        <v>0.5</v>
      </c>
      <c r="K26" s="53">
        <v>3103.44</v>
      </c>
      <c r="L26" s="29">
        <f t="shared" si="0"/>
        <v>248.27520000000001</v>
      </c>
      <c r="M26" s="28">
        <f t="shared" si="1"/>
        <v>1799.9952000000001</v>
      </c>
    </row>
    <row r="27" spans="1:13" x14ac:dyDescent="0.2">
      <c r="A27" s="75" t="s">
        <v>2889</v>
      </c>
      <c r="B27" s="76" t="s">
        <v>2888</v>
      </c>
      <c r="C27" s="77">
        <v>43433</v>
      </c>
      <c r="D27" s="36">
        <v>663</v>
      </c>
      <c r="E27" s="24">
        <v>43417</v>
      </c>
      <c r="F27" s="74" t="s">
        <v>258</v>
      </c>
      <c r="G27" s="26" t="s">
        <v>1392</v>
      </c>
      <c r="H27" s="48" t="s">
        <v>2499</v>
      </c>
      <c r="I27" s="27" t="s">
        <v>59</v>
      </c>
      <c r="J27" s="62">
        <v>1</v>
      </c>
      <c r="K27" s="53">
        <v>1849.96</v>
      </c>
      <c r="L27" s="29">
        <f t="shared" si="0"/>
        <v>295.99360000000001</v>
      </c>
      <c r="M27" s="28">
        <f t="shared" si="1"/>
        <v>2145.9535999999998</v>
      </c>
    </row>
    <row r="28" spans="1:13" x14ac:dyDescent="0.2">
      <c r="A28" s="75" t="s">
        <v>2890</v>
      </c>
      <c r="B28" s="76" t="s">
        <v>2891</v>
      </c>
      <c r="C28" s="77">
        <v>43433</v>
      </c>
      <c r="D28" s="36">
        <v>664</v>
      </c>
      <c r="E28" s="24">
        <v>43417</v>
      </c>
      <c r="F28" s="74" t="s">
        <v>258</v>
      </c>
      <c r="G28" s="26" t="s">
        <v>1392</v>
      </c>
      <c r="H28" s="48" t="s">
        <v>2432</v>
      </c>
      <c r="I28" s="27" t="s">
        <v>59</v>
      </c>
      <c r="J28" s="62">
        <v>1</v>
      </c>
      <c r="K28" s="53">
        <v>1849.96</v>
      </c>
      <c r="L28" s="29">
        <f t="shared" si="0"/>
        <v>295.99360000000001</v>
      </c>
      <c r="M28" s="28">
        <f t="shared" si="1"/>
        <v>2145.9535999999998</v>
      </c>
    </row>
    <row r="29" spans="1:13" x14ac:dyDescent="0.2">
      <c r="A29" s="75" t="s">
        <v>2887</v>
      </c>
      <c r="B29" s="76" t="s">
        <v>2886</v>
      </c>
      <c r="C29" s="77">
        <v>43433</v>
      </c>
      <c r="D29" s="36">
        <v>665</v>
      </c>
      <c r="E29" s="24">
        <v>43417</v>
      </c>
      <c r="F29" s="74" t="s">
        <v>258</v>
      </c>
      <c r="G29" s="26" t="s">
        <v>1392</v>
      </c>
      <c r="H29" s="48" t="s">
        <v>460</v>
      </c>
      <c r="I29" s="27" t="s">
        <v>58</v>
      </c>
      <c r="J29" s="62">
        <v>2</v>
      </c>
      <c r="K29" s="53">
        <v>594.64</v>
      </c>
      <c r="L29" s="29">
        <f t="shared" si="0"/>
        <v>190.28479999999999</v>
      </c>
      <c r="M29" s="28">
        <f t="shared" si="1"/>
        <v>1379.5647999999999</v>
      </c>
    </row>
    <row r="30" spans="1:13" x14ac:dyDescent="0.2">
      <c r="A30" s="75" t="s">
        <v>2899</v>
      </c>
      <c r="B30" s="76" t="s">
        <v>2898</v>
      </c>
      <c r="C30" s="77">
        <v>43433</v>
      </c>
      <c r="D30" s="36" t="s">
        <v>2503</v>
      </c>
      <c r="E30" s="24">
        <v>43398</v>
      </c>
      <c r="F30" s="74" t="s">
        <v>340</v>
      </c>
      <c r="G30" s="26" t="s">
        <v>145</v>
      </c>
      <c r="H30" s="48" t="s">
        <v>518</v>
      </c>
      <c r="I30" s="27" t="s">
        <v>526</v>
      </c>
      <c r="J30" s="62">
        <v>4</v>
      </c>
      <c r="K30" s="53">
        <v>520</v>
      </c>
      <c r="L30" s="29">
        <f t="shared" si="0"/>
        <v>332.8</v>
      </c>
      <c r="M30" s="28">
        <f t="shared" si="1"/>
        <v>2412.8000000000002</v>
      </c>
    </row>
    <row r="31" spans="1:13" x14ac:dyDescent="0.2">
      <c r="A31" s="75" t="s">
        <v>2899</v>
      </c>
      <c r="B31" s="76" t="s">
        <v>2898</v>
      </c>
      <c r="C31" s="77">
        <v>43433</v>
      </c>
      <c r="D31" s="36" t="s">
        <v>2503</v>
      </c>
      <c r="E31" s="24">
        <v>43398</v>
      </c>
      <c r="F31" s="74" t="s">
        <v>340</v>
      </c>
      <c r="G31" s="26" t="s">
        <v>145</v>
      </c>
      <c r="H31" s="26" t="s">
        <v>601</v>
      </c>
      <c r="I31" s="27" t="s">
        <v>526</v>
      </c>
      <c r="J31" s="62">
        <v>10</v>
      </c>
      <c r="K31" s="53">
        <v>60</v>
      </c>
      <c r="L31" s="29">
        <f t="shared" si="0"/>
        <v>96</v>
      </c>
      <c r="M31" s="28">
        <f t="shared" si="1"/>
        <v>696</v>
      </c>
    </row>
    <row r="32" spans="1:13" x14ac:dyDescent="0.2">
      <c r="A32" s="75" t="s">
        <v>2899</v>
      </c>
      <c r="B32" s="76" t="s">
        <v>2898</v>
      </c>
      <c r="C32" s="77">
        <v>43433</v>
      </c>
      <c r="D32" s="36" t="s">
        <v>2503</v>
      </c>
      <c r="E32" s="24">
        <v>43398</v>
      </c>
      <c r="F32" s="74" t="s">
        <v>340</v>
      </c>
      <c r="G32" s="26" t="s">
        <v>145</v>
      </c>
      <c r="H32" s="26" t="s">
        <v>506</v>
      </c>
      <c r="I32" s="27" t="s">
        <v>526</v>
      </c>
      <c r="J32" s="62">
        <v>10</v>
      </c>
      <c r="K32" s="53">
        <v>30</v>
      </c>
      <c r="L32" s="29">
        <f t="shared" si="0"/>
        <v>48</v>
      </c>
      <c r="M32" s="28">
        <f t="shared" si="1"/>
        <v>348</v>
      </c>
    </row>
    <row r="33" spans="1:17" ht="15" x14ac:dyDescent="0.25">
      <c r="A33" s="23"/>
      <c r="B33" s="23"/>
      <c r="C33" s="23"/>
      <c r="D33" s="25"/>
      <c r="E33" s="24"/>
      <c r="F33" s="24"/>
      <c r="G33" s="26"/>
      <c r="H33" s="32"/>
      <c r="I33" s="27"/>
      <c r="J33" s="62"/>
      <c r="K33" s="28"/>
      <c r="L33" s="29"/>
      <c r="M33" s="28">
        <f>SUM(M14:M32)-0.02</f>
        <v>67814.248639999991</v>
      </c>
      <c r="N33" s="1"/>
      <c r="O33" s="116"/>
      <c r="P33" s="116"/>
      <c r="Q33" s="116"/>
    </row>
    <row r="34" spans="1:17" ht="16.5" x14ac:dyDescent="0.3">
      <c r="A34" s="38" t="s">
        <v>28</v>
      </c>
      <c r="B34" s="58" t="s">
        <v>2340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0"/>
      <c r="P34" s="116"/>
      <c r="Q34" s="157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6"/>
      <c r="P35" s="116"/>
      <c r="Q35" s="116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"/>
      <c r="O39" s="1"/>
      <c r="P39" s="1"/>
      <c r="Q39" s="1"/>
    </row>
    <row r="40" spans="1:17" ht="15" x14ac:dyDescent="0.25">
      <c r="A40" s="183" t="s">
        <v>23</v>
      </c>
      <c r="B40" s="183"/>
      <c r="C40" s="183"/>
      <c r="D40" s="33"/>
      <c r="E40" s="183" t="s">
        <v>24</v>
      </c>
      <c r="F40" s="183"/>
      <c r="G40" s="33"/>
      <c r="H40" s="162" t="s">
        <v>2581</v>
      </c>
      <c r="I40" s="33"/>
      <c r="J40" s="34"/>
      <c r="K40" s="162" t="s">
        <v>2643</v>
      </c>
      <c r="L40" s="34"/>
      <c r="M40" s="33"/>
    </row>
    <row r="41" spans="1:17" ht="13.9" customHeight="1" x14ac:dyDescent="0.25">
      <c r="A41" s="184" t="s">
        <v>2580</v>
      </c>
      <c r="B41" s="184"/>
      <c r="C41" s="184"/>
      <c r="D41" s="33"/>
      <c r="E41" s="185" t="s">
        <v>25</v>
      </c>
      <c r="F41" s="185"/>
      <c r="G41" s="33"/>
      <c r="H41" s="35" t="s">
        <v>26</v>
      </c>
      <c r="I41" s="33"/>
      <c r="J41" s="186" t="s">
        <v>2644</v>
      </c>
      <c r="K41" s="186"/>
      <c r="L41" s="186"/>
      <c r="M41" s="33"/>
    </row>
    <row r="42" spans="1:17" ht="15" x14ac:dyDescent="0.25">
      <c r="A42" s="55"/>
      <c r="B42" s="55"/>
      <c r="C42" s="55"/>
      <c r="D42" s="1"/>
      <c r="E42" s="1"/>
      <c r="F42" s="1"/>
      <c r="G42" s="1"/>
      <c r="H42" s="1"/>
      <c r="I42" s="1"/>
      <c r="J42" s="187"/>
      <c r="K42" s="187"/>
      <c r="L42" s="187"/>
      <c r="M42" s="1"/>
    </row>
    <row r="43" spans="1:17" ht="15" x14ac:dyDescent="0.25">
      <c r="A43" s="179" t="s">
        <v>27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</row>
  </sheetData>
  <mergeCells count="15">
    <mergeCell ref="A1:M1"/>
    <mergeCell ref="A9:C10"/>
    <mergeCell ref="G9:H9"/>
    <mergeCell ref="L9:M9"/>
    <mergeCell ref="G10:H10"/>
    <mergeCell ref="A7:C7"/>
    <mergeCell ref="A43:M43"/>
    <mergeCell ref="A11:B11"/>
    <mergeCell ref="C11:G11"/>
    <mergeCell ref="I11:M11"/>
    <mergeCell ref="A40:C40"/>
    <mergeCell ref="E40:F40"/>
    <mergeCell ref="A41:C41"/>
    <mergeCell ref="E41:F41"/>
    <mergeCell ref="J41:L42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2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2.875" customWidth="1"/>
    <col min="7" max="7" width="19.75" bestFit="1" customWidth="1"/>
    <col min="8" max="8" width="40.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8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8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8" x14ac:dyDescent="0.25">
      <c r="A5" s="142" t="s">
        <v>0</v>
      </c>
      <c r="B5" s="38" t="s">
        <v>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5.25" customHeight="1" x14ac:dyDescent="0.25">
      <c r="A6" s="17"/>
      <c r="B6" s="17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4.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2339</v>
      </c>
      <c r="D11" s="181"/>
      <c r="E11" s="181"/>
      <c r="F11" s="181"/>
      <c r="G11" s="181"/>
      <c r="H11" s="9" t="s">
        <v>9</v>
      </c>
      <c r="I11" s="182" t="s">
        <v>2928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2906</v>
      </c>
      <c r="B14" s="76" t="s">
        <v>2904</v>
      </c>
      <c r="C14" s="77">
        <v>43404</v>
      </c>
      <c r="D14" s="49"/>
      <c r="E14" s="50"/>
      <c r="F14" s="74" t="s">
        <v>179</v>
      </c>
      <c r="G14" s="26" t="s">
        <v>30</v>
      </c>
      <c r="H14" s="51" t="s">
        <v>2365</v>
      </c>
      <c r="I14" s="40"/>
      <c r="J14" s="61"/>
      <c r="K14" s="52"/>
      <c r="L14" s="29">
        <f t="shared" ref="L14:L32" si="0">J14*K14*0.16</f>
        <v>0</v>
      </c>
      <c r="M14" s="28">
        <v>13100</v>
      </c>
    </row>
    <row r="15" spans="1:13" x14ac:dyDescent="0.2">
      <c r="A15" s="75" t="s">
        <v>2907</v>
      </c>
      <c r="B15" s="76" t="s">
        <v>2905</v>
      </c>
      <c r="C15" s="77">
        <v>43413</v>
      </c>
      <c r="D15" s="49"/>
      <c r="E15" s="50"/>
      <c r="F15" s="74" t="s">
        <v>179</v>
      </c>
      <c r="G15" s="26" t="s">
        <v>30</v>
      </c>
      <c r="H15" s="51" t="s">
        <v>2368</v>
      </c>
      <c r="I15" s="40"/>
      <c r="J15" s="61"/>
      <c r="K15" s="52"/>
      <c r="L15" s="29">
        <f t="shared" si="0"/>
        <v>0</v>
      </c>
      <c r="M15" s="28">
        <v>12850</v>
      </c>
    </row>
    <row r="16" spans="1:13" x14ac:dyDescent="0.2">
      <c r="A16" s="75" t="s">
        <v>2918</v>
      </c>
      <c r="B16" s="76" t="s">
        <v>2916</v>
      </c>
      <c r="C16" s="77">
        <v>43413</v>
      </c>
      <c r="D16" s="49">
        <v>1155</v>
      </c>
      <c r="E16" s="50">
        <v>43403</v>
      </c>
      <c r="F16" s="74" t="s">
        <v>196</v>
      </c>
      <c r="G16" s="26" t="s">
        <v>2307</v>
      </c>
      <c r="H16" s="51" t="s">
        <v>2373</v>
      </c>
      <c r="I16" s="40" t="s">
        <v>96</v>
      </c>
      <c r="J16" s="61">
        <v>1</v>
      </c>
      <c r="K16" s="52">
        <v>3103.44</v>
      </c>
      <c r="L16" s="29">
        <f t="shared" si="0"/>
        <v>496.55040000000002</v>
      </c>
      <c r="M16" s="28">
        <f>J16*K16+L16+0.01</f>
        <v>3600.0004000000004</v>
      </c>
    </row>
    <row r="17" spans="1:13" x14ac:dyDescent="0.2">
      <c r="A17" s="75" t="s">
        <v>2919</v>
      </c>
      <c r="B17" s="76" t="s">
        <v>2917</v>
      </c>
      <c r="C17" s="77">
        <v>43413</v>
      </c>
      <c r="D17" s="49">
        <v>1156</v>
      </c>
      <c r="E17" s="50">
        <v>43403</v>
      </c>
      <c r="F17" s="74" t="s">
        <v>196</v>
      </c>
      <c r="G17" s="26" t="s">
        <v>2307</v>
      </c>
      <c r="H17" s="51" t="s">
        <v>2374</v>
      </c>
      <c r="I17" s="40" t="s">
        <v>77</v>
      </c>
      <c r="J17" s="61">
        <v>1200</v>
      </c>
      <c r="K17" s="52">
        <v>9.4827583333333294</v>
      </c>
      <c r="L17" s="29">
        <f t="shared" si="0"/>
        <v>1820.6895999999995</v>
      </c>
      <c r="M17" s="28">
        <f t="shared" ref="M17:M32" si="1">J17*K17+L17</f>
        <v>13199.999599999996</v>
      </c>
    </row>
    <row r="18" spans="1:13" x14ac:dyDescent="0.2">
      <c r="A18" s="75" t="s">
        <v>2925</v>
      </c>
      <c r="B18" s="76" t="s">
        <v>2924</v>
      </c>
      <c r="C18" s="77">
        <v>43413</v>
      </c>
      <c r="D18" s="36">
        <v>1157</v>
      </c>
      <c r="E18" s="24">
        <v>43403</v>
      </c>
      <c r="F18" s="74" t="s">
        <v>285</v>
      </c>
      <c r="G18" s="26" t="s">
        <v>2307</v>
      </c>
      <c r="H18" s="47" t="s">
        <v>2375</v>
      </c>
      <c r="I18" s="27" t="s">
        <v>77</v>
      </c>
      <c r="J18" s="62">
        <v>35</v>
      </c>
      <c r="K18" s="53">
        <v>140.80377777000001</v>
      </c>
      <c r="L18" s="29">
        <f t="shared" si="0"/>
        <v>788.50115551200008</v>
      </c>
      <c r="M18" s="28">
        <f t="shared" si="1"/>
        <v>5716.6333774620007</v>
      </c>
    </row>
    <row r="19" spans="1:13" x14ac:dyDescent="0.2">
      <c r="A19" s="75" t="s">
        <v>2925</v>
      </c>
      <c r="B19" s="76" t="s">
        <v>2924</v>
      </c>
      <c r="C19" s="77">
        <v>43413</v>
      </c>
      <c r="D19" s="36">
        <v>1157</v>
      </c>
      <c r="E19" s="24">
        <v>43403</v>
      </c>
      <c r="F19" s="74" t="s">
        <v>285</v>
      </c>
      <c r="G19" s="26" t="s">
        <v>2307</v>
      </c>
      <c r="H19" s="47" t="s">
        <v>2376</v>
      </c>
      <c r="I19" s="27" t="s">
        <v>88</v>
      </c>
      <c r="J19" s="62">
        <v>102</v>
      </c>
      <c r="K19" s="53">
        <v>32.76</v>
      </c>
      <c r="L19" s="29">
        <f t="shared" si="0"/>
        <v>534.64319999999998</v>
      </c>
      <c r="M19" s="28">
        <f t="shared" si="1"/>
        <v>3876.1632</v>
      </c>
    </row>
    <row r="20" spans="1:13" x14ac:dyDescent="0.2">
      <c r="A20" s="75" t="s">
        <v>2925</v>
      </c>
      <c r="B20" s="76" t="s">
        <v>2924</v>
      </c>
      <c r="C20" s="77">
        <v>43413</v>
      </c>
      <c r="D20" s="36">
        <v>1157</v>
      </c>
      <c r="E20" s="24">
        <v>43403</v>
      </c>
      <c r="F20" s="74" t="s">
        <v>285</v>
      </c>
      <c r="G20" s="26" t="s">
        <v>2307</v>
      </c>
      <c r="H20" s="47" t="s">
        <v>86</v>
      </c>
      <c r="I20" s="27" t="s">
        <v>88</v>
      </c>
      <c r="J20" s="62">
        <v>16</v>
      </c>
      <c r="K20" s="53">
        <v>28</v>
      </c>
      <c r="L20" s="29">
        <f t="shared" si="0"/>
        <v>71.680000000000007</v>
      </c>
      <c r="M20" s="28">
        <f t="shared" si="1"/>
        <v>519.68000000000006</v>
      </c>
    </row>
    <row r="21" spans="1:13" x14ac:dyDescent="0.2">
      <c r="A21" s="75" t="s">
        <v>2926</v>
      </c>
      <c r="B21" s="76" t="s">
        <v>2927</v>
      </c>
      <c r="C21" s="77">
        <v>43413</v>
      </c>
      <c r="D21" s="36">
        <v>1158</v>
      </c>
      <c r="E21" s="24">
        <v>43403</v>
      </c>
      <c r="F21" s="74" t="s">
        <v>285</v>
      </c>
      <c r="G21" s="26" t="s">
        <v>2307</v>
      </c>
      <c r="H21" s="47" t="s">
        <v>2377</v>
      </c>
      <c r="I21" s="27" t="s">
        <v>88</v>
      </c>
      <c r="J21" s="62">
        <v>5</v>
      </c>
      <c r="K21" s="53">
        <v>38.799999999999997</v>
      </c>
      <c r="L21" s="29">
        <f t="shared" si="0"/>
        <v>31.04</v>
      </c>
      <c r="M21" s="28">
        <f t="shared" si="1"/>
        <v>225.04</v>
      </c>
    </row>
    <row r="22" spans="1:13" x14ac:dyDescent="0.2">
      <c r="A22" s="75" t="s">
        <v>2920</v>
      </c>
      <c r="B22" s="76" t="s">
        <v>2921</v>
      </c>
      <c r="C22" s="77">
        <v>43413</v>
      </c>
      <c r="D22" s="36">
        <v>1159</v>
      </c>
      <c r="E22" s="24">
        <v>43403</v>
      </c>
      <c r="F22" s="74" t="s">
        <v>196</v>
      </c>
      <c r="G22" s="26" t="s">
        <v>2307</v>
      </c>
      <c r="H22" s="47" t="s">
        <v>2378</v>
      </c>
      <c r="I22" s="27" t="s">
        <v>96</v>
      </c>
      <c r="J22" s="62">
        <v>1</v>
      </c>
      <c r="K22" s="53">
        <v>2500</v>
      </c>
      <c r="L22" s="29">
        <f t="shared" si="0"/>
        <v>400</v>
      </c>
      <c r="M22" s="28">
        <f t="shared" si="1"/>
        <v>2900</v>
      </c>
    </row>
    <row r="23" spans="1:13" x14ac:dyDescent="0.2">
      <c r="A23" s="75" t="s">
        <v>2915</v>
      </c>
      <c r="B23" s="76" t="s">
        <v>2914</v>
      </c>
      <c r="C23" s="77">
        <v>43413</v>
      </c>
      <c r="D23" s="36">
        <v>1161</v>
      </c>
      <c r="E23" s="24">
        <v>43403</v>
      </c>
      <c r="F23" s="74" t="s">
        <v>258</v>
      </c>
      <c r="G23" s="26" t="s">
        <v>2307</v>
      </c>
      <c r="H23" s="47" t="s">
        <v>2379</v>
      </c>
      <c r="I23" s="27" t="s">
        <v>497</v>
      </c>
      <c r="J23" s="62">
        <v>7</v>
      </c>
      <c r="K23" s="53">
        <v>264.29000000000002</v>
      </c>
      <c r="L23" s="29">
        <f t="shared" si="0"/>
        <v>296.00480000000005</v>
      </c>
      <c r="M23" s="28">
        <f t="shared" si="1"/>
        <v>2146.0348000000004</v>
      </c>
    </row>
    <row r="24" spans="1:13" x14ac:dyDescent="0.2">
      <c r="A24" s="75" t="s">
        <v>2915</v>
      </c>
      <c r="B24" s="76" t="s">
        <v>2914</v>
      </c>
      <c r="C24" s="77">
        <v>43413</v>
      </c>
      <c r="D24" s="36">
        <v>1161</v>
      </c>
      <c r="E24" s="24">
        <v>43403</v>
      </c>
      <c r="F24" s="74" t="s">
        <v>258</v>
      </c>
      <c r="G24" s="26" t="s">
        <v>2307</v>
      </c>
      <c r="H24" s="47" t="s">
        <v>2380</v>
      </c>
      <c r="I24" s="27" t="s">
        <v>497</v>
      </c>
      <c r="J24" s="62">
        <v>7</v>
      </c>
      <c r="K24" s="53">
        <v>264.29000000000002</v>
      </c>
      <c r="L24" s="29">
        <f t="shared" si="0"/>
        <v>296.00480000000005</v>
      </c>
      <c r="M24" s="28">
        <f t="shared" si="1"/>
        <v>2146.0348000000004</v>
      </c>
    </row>
    <row r="25" spans="1:13" x14ac:dyDescent="0.2">
      <c r="A25" s="75" t="s">
        <v>2915</v>
      </c>
      <c r="B25" s="76" t="s">
        <v>2914</v>
      </c>
      <c r="C25" s="77">
        <v>43413</v>
      </c>
      <c r="D25" s="36">
        <v>1161</v>
      </c>
      <c r="E25" s="24">
        <v>43403</v>
      </c>
      <c r="F25" s="74" t="s">
        <v>258</v>
      </c>
      <c r="G25" s="26" t="s">
        <v>2307</v>
      </c>
      <c r="H25" s="48" t="s">
        <v>460</v>
      </c>
      <c r="I25" s="27" t="s">
        <v>139</v>
      </c>
      <c r="J25" s="62">
        <v>2</v>
      </c>
      <c r="K25" s="53">
        <v>431.03</v>
      </c>
      <c r="L25" s="29">
        <f t="shared" si="0"/>
        <v>137.92959999999999</v>
      </c>
      <c r="M25" s="28">
        <f t="shared" si="1"/>
        <v>999.98959999999988</v>
      </c>
    </row>
    <row r="26" spans="1:13" x14ac:dyDescent="0.2">
      <c r="A26" s="75" t="s">
        <v>2908</v>
      </c>
      <c r="B26" s="76" t="s">
        <v>2909</v>
      </c>
      <c r="C26" s="77">
        <v>43420</v>
      </c>
      <c r="D26" s="36"/>
      <c r="E26" s="24"/>
      <c r="F26" s="74" t="s">
        <v>179</v>
      </c>
      <c r="G26" s="26" t="s">
        <v>30</v>
      </c>
      <c r="H26" s="48" t="s">
        <v>2384</v>
      </c>
      <c r="I26" s="27"/>
      <c r="J26" s="62"/>
      <c r="K26" s="53"/>
      <c r="L26" s="29">
        <f t="shared" si="0"/>
        <v>0</v>
      </c>
      <c r="M26" s="28">
        <v>10600</v>
      </c>
    </row>
    <row r="27" spans="1:13" x14ac:dyDescent="0.2">
      <c r="A27" s="75" t="s">
        <v>2911</v>
      </c>
      <c r="B27" s="76" t="s">
        <v>2910</v>
      </c>
      <c r="C27" s="77">
        <v>43427</v>
      </c>
      <c r="D27" s="36"/>
      <c r="E27" s="24"/>
      <c r="F27" s="74" t="s">
        <v>179</v>
      </c>
      <c r="G27" s="26" t="s">
        <v>30</v>
      </c>
      <c r="H27" s="48" t="s">
        <v>2385</v>
      </c>
      <c r="I27" s="27"/>
      <c r="J27" s="62"/>
      <c r="K27" s="53"/>
      <c r="L27" s="29">
        <f t="shared" si="0"/>
        <v>0</v>
      </c>
      <c r="M27" s="28">
        <v>6600</v>
      </c>
    </row>
    <row r="28" spans="1:13" ht="16.5" customHeight="1" x14ac:dyDescent="0.2">
      <c r="A28" s="75" t="s">
        <v>2912</v>
      </c>
      <c r="B28" s="76" t="s">
        <v>2913</v>
      </c>
      <c r="C28" s="77">
        <v>43433</v>
      </c>
      <c r="D28" s="36"/>
      <c r="E28" s="24"/>
      <c r="F28" s="74" t="s">
        <v>179</v>
      </c>
      <c r="G28" s="26" t="s">
        <v>30</v>
      </c>
      <c r="H28" s="48" t="s">
        <v>2391</v>
      </c>
      <c r="I28" s="27"/>
      <c r="J28" s="62"/>
      <c r="K28" s="53"/>
      <c r="L28" s="29">
        <f t="shared" si="0"/>
        <v>0</v>
      </c>
      <c r="M28" s="28">
        <v>2400</v>
      </c>
    </row>
    <row r="29" spans="1:13" x14ac:dyDescent="0.2">
      <c r="A29" s="75" t="s">
        <v>2923</v>
      </c>
      <c r="B29" s="76" t="s">
        <v>2922</v>
      </c>
      <c r="C29" s="77">
        <v>43433</v>
      </c>
      <c r="D29" s="36" t="s">
        <v>2502</v>
      </c>
      <c r="E29" s="24">
        <v>43402</v>
      </c>
      <c r="F29" s="74" t="s">
        <v>340</v>
      </c>
      <c r="G29" s="26" t="s">
        <v>145</v>
      </c>
      <c r="H29" s="48" t="s">
        <v>2504</v>
      </c>
      <c r="I29" s="27" t="s">
        <v>77</v>
      </c>
      <c r="J29" s="62">
        <v>12</v>
      </c>
      <c r="K29" s="53">
        <v>100</v>
      </c>
      <c r="L29" s="29">
        <f t="shared" si="0"/>
        <v>192</v>
      </c>
      <c r="M29" s="28">
        <f t="shared" si="1"/>
        <v>1392</v>
      </c>
    </row>
    <row r="30" spans="1:13" x14ac:dyDescent="0.2">
      <c r="A30" s="75" t="s">
        <v>2923</v>
      </c>
      <c r="B30" s="76" t="s">
        <v>2922</v>
      </c>
      <c r="C30" s="77">
        <v>43433</v>
      </c>
      <c r="D30" s="36" t="s">
        <v>2502</v>
      </c>
      <c r="E30" s="24">
        <v>43402</v>
      </c>
      <c r="F30" s="74" t="s">
        <v>340</v>
      </c>
      <c r="G30" s="26" t="s">
        <v>145</v>
      </c>
      <c r="H30" s="26" t="s">
        <v>506</v>
      </c>
      <c r="I30" s="27" t="s">
        <v>77</v>
      </c>
      <c r="J30" s="62">
        <v>10</v>
      </c>
      <c r="K30" s="53">
        <v>30</v>
      </c>
      <c r="L30" s="29">
        <f t="shared" si="0"/>
        <v>48</v>
      </c>
      <c r="M30" s="28">
        <f t="shared" si="1"/>
        <v>348</v>
      </c>
    </row>
    <row r="31" spans="1:13" x14ac:dyDescent="0.2">
      <c r="A31" s="75" t="s">
        <v>2923</v>
      </c>
      <c r="B31" s="76" t="s">
        <v>2922</v>
      </c>
      <c r="C31" s="77">
        <v>43433</v>
      </c>
      <c r="D31" s="36" t="s">
        <v>2502</v>
      </c>
      <c r="E31" s="24">
        <v>43402</v>
      </c>
      <c r="F31" s="74" t="s">
        <v>340</v>
      </c>
      <c r="G31" s="26" t="s">
        <v>145</v>
      </c>
      <c r="H31" s="26" t="s">
        <v>2505</v>
      </c>
      <c r="I31" s="27" t="s">
        <v>77</v>
      </c>
      <c r="J31" s="62">
        <v>12</v>
      </c>
      <c r="K31" s="53">
        <v>28</v>
      </c>
      <c r="L31" s="29">
        <f t="shared" si="0"/>
        <v>53.76</v>
      </c>
      <c r="M31" s="28">
        <f t="shared" si="1"/>
        <v>389.76</v>
      </c>
    </row>
    <row r="32" spans="1:13" x14ac:dyDescent="0.2">
      <c r="A32" s="75" t="s">
        <v>2923</v>
      </c>
      <c r="B32" s="76" t="s">
        <v>2922</v>
      </c>
      <c r="C32" s="77">
        <v>43433</v>
      </c>
      <c r="D32" s="36" t="s">
        <v>2502</v>
      </c>
      <c r="E32" s="24">
        <v>43402</v>
      </c>
      <c r="F32" s="74" t="s">
        <v>340</v>
      </c>
      <c r="G32" s="26" t="s">
        <v>145</v>
      </c>
      <c r="H32" s="26" t="s">
        <v>2506</v>
      </c>
      <c r="I32" s="27" t="s">
        <v>77</v>
      </c>
      <c r="J32" s="62">
        <v>3</v>
      </c>
      <c r="K32" s="53">
        <v>350</v>
      </c>
      <c r="L32" s="29">
        <f t="shared" si="0"/>
        <v>168</v>
      </c>
      <c r="M32" s="28">
        <f t="shared" si="1"/>
        <v>1218</v>
      </c>
    </row>
    <row r="33" spans="1:17" ht="15" x14ac:dyDescent="0.25">
      <c r="A33" s="23"/>
      <c r="B33" s="23"/>
      <c r="C33" s="23"/>
      <c r="D33" s="25"/>
      <c r="E33" s="24"/>
      <c r="F33" s="24"/>
      <c r="G33" s="26"/>
      <c r="H33" s="32"/>
      <c r="I33" s="27"/>
      <c r="J33" s="62"/>
      <c r="K33" s="28"/>
      <c r="L33" s="29"/>
      <c r="M33" s="28">
        <f>SUM(M14:M32)</f>
        <v>84227.335777462009</v>
      </c>
      <c r="N33" s="1"/>
      <c r="O33" s="116"/>
      <c r="P33" s="116"/>
      <c r="Q33" s="116"/>
    </row>
    <row r="34" spans="1:17" ht="16.5" x14ac:dyDescent="0.3">
      <c r="A34" s="38" t="s">
        <v>28</v>
      </c>
      <c r="B34" s="58" t="s">
        <v>2366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0"/>
      <c r="P34" s="116"/>
      <c r="Q34" s="157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1"/>
      <c r="O38" s="1"/>
      <c r="P38" s="1"/>
      <c r="Q38" s="1"/>
    </row>
    <row r="39" spans="1:17" ht="15" x14ac:dyDescent="0.25">
      <c r="A39" s="183" t="s">
        <v>23</v>
      </c>
      <c r="B39" s="183"/>
      <c r="C39" s="183"/>
      <c r="D39" s="33"/>
      <c r="E39" s="183" t="s">
        <v>24</v>
      </c>
      <c r="F39" s="183"/>
      <c r="G39" s="33"/>
      <c r="H39" s="162" t="s">
        <v>2581</v>
      </c>
      <c r="I39" s="33"/>
      <c r="J39" s="34"/>
      <c r="K39" s="162" t="s">
        <v>2643</v>
      </c>
      <c r="L39" s="34"/>
      <c r="M39" s="33"/>
    </row>
    <row r="40" spans="1:17" ht="13.9" customHeight="1" x14ac:dyDescent="0.25">
      <c r="A40" s="184" t="s">
        <v>2580</v>
      </c>
      <c r="B40" s="184"/>
      <c r="C40" s="184"/>
      <c r="D40" s="33"/>
      <c r="E40" s="185" t="s">
        <v>25</v>
      </c>
      <c r="F40" s="185"/>
      <c r="G40" s="33"/>
      <c r="H40" s="35" t="s">
        <v>26</v>
      </c>
      <c r="I40" s="33"/>
      <c r="J40" s="186" t="s">
        <v>2644</v>
      </c>
      <c r="K40" s="186"/>
      <c r="L40" s="186"/>
      <c r="M40" s="33"/>
    </row>
    <row r="41" spans="1:17" ht="15" x14ac:dyDescent="0.25">
      <c r="A41" s="55"/>
      <c r="B41" s="55"/>
      <c r="C41" s="55"/>
      <c r="D41" s="1"/>
      <c r="E41" s="1"/>
      <c r="F41" s="1"/>
      <c r="G41" s="1"/>
      <c r="H41" s="1"/>
      <c r="I41" s="1"/>
      <c r="J41" s="187"/>
      <c r="K41" s="187"/>
      <c r="L41" s="187"/>
      <c r="M41" s="1"/>
    </row>
    <row r="42" spans="1:17" ht="15" x14ac:dyDescent="0.25">
      <c r="A42" s="179" t="s">
        <v>27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</row>
  </sheetData>
  <mergeCells count="15">
    <mergeCell ref="A1:M1"/>
    <mergeCell ref="A9:C10"/>
    <mergeCell ref="G9:H9"/>
    <mergeCell ref="L9:M9"/>
    <mergeCell ref="G10:H10"/>
    <mergeCell ref="A7:C7"/>
    <mergeCell ref="A42:M42"/>
    <mergeCell ref="A11:B11"/>
    <mergeCell ref="C11:G11"/>
    <mergeCell ref="I11:M11"/>
    <mergeCell ref="A39:C39"/>
    <mergeCell ref="E39:F39"/>
    <mergeCell ref="A40:C40"/>
    <mergeCell ref="E40:F40"/>
    <mergeCell ref="J40:L41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5"/>
  <sheetViews>
    <sheetView topLeftCell="A7" zoomScaleNormal="100" workbookViewId="0">
      <selection activeCell="G36" sqref="G36"/>
    </sheetView>
  </sheetViews>
  <sheetFormatPr baseColWidth="10" defaultRowHeight="14.25" x14ac:dyDescent="0.2"/>
  <cols>
    <col min="1" max="1" width="13" bestFit="1" customWidth="1"/>
    <col min="2" max="2" width="12.75" customWidth="1"/>
    <col min="7" max="7" width="22.6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" x14ac:dyDescent="0.25">
      <c r="A5" s="66" t="s">
        <v>0</v>
      </c>
      <c r="B5" s="38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8" x14ac:dyDescent="0.25">
      <c r="A6" s="17"/>
      <c r="B6" s="17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161</v>
      </c>
      <c r="D11" s="181"/>
      <c r="E11" s="181"/>
      <c r="F11" s="181"/>
      <c r="G11" s="181"/>
      <c r="H11" s="9" t="s">
        <v>9</v>
      </c>
      <c r="I11" s="182" t="s">
        <v>1174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865</v>
      </c>
      <c r="B14" s="76" t="s">
        <v>864</v>
      </c>
      <c r="C14" s="77">
        <v>43200</v>
      </c>
      <c r="D14" s="49" t="s">
        <v>162</v>
      </c>
      <c r="E14" s="50">
        <v>43172</v>
      </c>
      <c r="F14" s="74" t="s">
        <v>285</v>
      </c>
      <c r="G14" s="26" t="s">
        <v>163</v>
      </c>
      <c r="H14" s="51" t="s">
        <v>164</v>
      </c>
      <c r="I14" s="40" t="s">
        <v>77</v>
      </c>
      <c r="J14" s="61">
        <v>220</v>
      </c>
      <c r="K14" s="52">
        <v>1501.72</v>
      </c>
      <c r="L14" s="29">
        <f t="shared" ref="L14:L30" si="0">J14*K14*0.16</f>
        <v>52860.544000000002</v>
      </c>
      <c r="M14" s="28">
        <f t="shared" ref="M14:M30" si="1">J14*K14+L14</f>
        <v>383238.94400000002</v>
      </c>
    </row>
    <row r="15" spans="1:13" ht="25.5" x14ac:dyDescent="0.2">
      <c r="A15" s="75" t="s">
        <v>865</v>
      </c>
      <c r="B15" s="76" t="s">
        <v>864</v>
      </c>
      <c r="C15" s="77">
        <v>43200</v>
      </c>
      <c r="D15" s="49" t="s">
        <v>162</v>
      </c>
      <c r="E15" s="50">
        <v>43172</v>
      </c>
      <c r="F15" s="74" t="s">
        <v>285</v>
      </c>
      <c r="G15" s="26" t="s">
        <v>163</v>
      </c>
      <c r="H15" s="51" t="s">
        <v>165</v>
      </c>
      <c r="I15" s="40" t="s">
        <v>77</v>
      </c>
      <c r="J15" s="61">
        <v>29</v>
      </c>
      <c r="K15" s="52">
        <v>732.75</v>
      </c>
      <c r="L15" s="29">
        <f t="shared" si="0"/>
        <v>3399.96</v>
      </c>
      <c r="M15" s="28">
        <f>J15*K15+L15+0.34</f>
        <v>24650.05</v>
      </c>
    </row>
    <row r="16" spans="1:13" ht="25.5" x14ac:dyDescent="0.2">
      <c r="A16" s="75" t="s">
        <v>865</v>
      </c>
      <c r="B16" s="76" t="s">
        <v>864</v>
      </c>
      <c r="C16" s="77">
        <v>43200</v>
      </c>
      <c r="D16" s="49" t="s">
        <v>162</v>
      </c>
      <c r="E16" s="50">
        <v>43172</v>
      </c>
      <c r="F16" s="74" t="s">
        <v>285</v>
      </c>
      <c r="G16" s="26" t="s">
        <v>163</v>
      </c>
      <c r="H16" s="51" t="s">
        <v>166</v>
      </c>
      <c r="I16" s="40" t="s">
        <v>77</v>
      </c>
      <c r="J16" s="61">
        <v>15</v>
      </c>
      <c r="K16" s="52">
        <v>948.27</v>
      </c>
      <c r="L16" s="29">
        <f t="shared" si="0"/>
        <v>2275.848</v>
      </c>
      <c r="M16" s="28">
        <f>J16*K16+L16+1</f>
        <v>16500.898000000001</v>
      </c>
    </row>
    <row r="17" spans="1:17" ht="25.5" x14ac:dyDescent="0.2">
      <c r="A17" s="75" t="s">
        <v>1169</v>
      </c>
      <c r="B17" s="76" t="s">
        <v>1166</v>
      </c>
      <c r="C17" s="77">
        <v>43231</v>
      </c>
      <c r="D17" s="49"/>
      <c r="E17" s="50"/>
      <c r="F17" s="74" t="s">
        <v>179</v>
      </c>
      <c r="G17" s="26" t="s">
        <v>30</v>
      </c>
      <c r="H17" s="51" t="s">
        <v>599</v>
      </c>
      <c r="I17" s="40"/>
      <c r="J17" s="61"/>
      <c r="K17" s="52"/>
      <c r="L17" s="29">
        <f t="shared" si="0"/>
        <v>0</v>
      </c>
      <c r="M17" s="28">
        <v>12000</v>
      </c>
    </row>
    <row r="18" spans="1:17" ht="25.5" x14ac:dyDescent="0.2">
      <c r="A18" s="75" t="s">
        <v>1170</v>
      </c>
      <c r="B18" s="76" t="s">
        <v>1167</v>
      </c>
      <c r="C18" s="77">
        <v>43238</v>
      </c>
      <c r="D18" s="36"/>
      <c r="E18" s="24"/>
      <c r="F18" s="74" t="s">
        <v>179</v>
      </c>
      <c r="G18" s="26" t="s">
        <v>30</v>
      </c>
      <c r="H18" s="47" t="s">
        <v>905</v>
      </c>
      <c r="I18" s="27"/>
      <c r="J18" s="62"/>
      <c r="K18" s="53"/>
      <c r="L18" s="29">
        <f t="shared" si="0"/>
        <v>0</v>
      </c>
      <c r="M18" s="28">
        <v>12000</v>
      </c>
    </row>
    <row r="19" spans="1:17" x14ac:dyDescent="0.2">
      <c r="A19" s="75" t="s">
        <v>1173</v>
      </c>
      <c r="B19" s="76" t="s">
        <v>1172</v>
      </c>
      <c r="C19" s="77">
        <v>43245</v>
      </c>
      <c r="D19" s="36" t="s">
        <v>906</v>
      </c>
      <c r="E19" s="24">
        <v>43234</v>
      </c>
      <c r="F19" s="74" t="s">
        <v>285</v>
      </c>
      <c r="G19" s="26" t="s">
        <v>163</v>
      </c>
      <c r="H19" s="47" t="s">
        <v>907</v>
      </c>
      <c r="I19" s="27" t="s">
        <v>77</v>
      </c>
      <c r="J19" s="62">
        <v>51</v>
      </c>
      <c r="K19" s="53">
        <v>135</v>
      </c>
      <c r="L19" s="29">
        <f t="shared" si="0"/>
        <v>1101.6000000000001</v>
      </c>
      <c r="M19" s="28">
        <f t="shared" si="1"/>
        <v>7986.6</v>
      </c>
    </row>
    <row r="20" spans="1:17" x14ac:dyDescent="0.2">
      <c r="A20" s="75" t="s">
        <v>1173</v>
      </c>
      <c r="B20" s="76" t="s">
        <v>1172</v>
      </c>
      <c r="C20" s="77">
        <v>43245</v>
      </c>
      <c r="D20" s="36" t="s">
        <v>906</v>
      </c>
      <c r="E20" s="24">
        <v>43234</v>
      </c>
      <c r="F20" s="74" t="s">
        <v>285</v>
      </c>
      <c r="G20" s="26" t="s">
        <v>163</v>
      </c>
      <c r="H20" s="47" t="s">
        <v>908</v>
      </c>
      <c r="I20" s="27" t="s">
        <v>77</v>
      </c>
      <c r="J20" s="62">
        <v>15</v>
      </c>
      <c r="K20" s="53">
        <v>1640.03</v>
      </c>
      <c r="L20" s="29">
        <f t="shared" si="0"/>
        <v>3936.0720000000001</v>
      </c>
      <c r="M20" s="28">
        <f t="shared" si="1"/>
        <v>28536.522000000001</v>
      </c>
    </row>
    <row r="21" spans="1:17" ht="25.5" x14ac:dyDescent="0.2">
      <c r="A21" s="75" t="s">
        <v>1173</v>
      </c>
      <c r="B21" s="76" t="s">
        <v>1172</v>
      </c>
      <c r="C21" s="77">
        <v>43245</v>
      </c>
      <c r="D21" s="36" t="s">
        <v>906</v>
      </c>
      <c r="E21" s="24">
        <v>43234</v>
      </c>
      <c r="F21" s="74" t="s">
        <v>285</v>
      </c>
      <c r="G21" s="26" t="s">
        <v>163</v>
      </c>
      <c r="H21" s="47" t="s">
        <v>909</v>
      </c>
      <c r="I21" s="27" t="s">
        <v>77</v>
      </c>
      <c r="J21" s="62">
        <v>850</v>
      </c>
      <c r="K21" s="53">
        <v>1</v>
      </c>
      <c r="L21" s="29">
        <f t="shared" si="0"/>
        <v>136</v>
      </c>
      <c r="M21" s="28">
        <f t="shared" si="1"/>
        <v>986</v>
      </c>
    </row>
    <row r="22" spans="1:17" ht="25.5" x14ac:dyDescent="0.2">
      <c r="A22" s="75" t="s">
        <v>1173</v>
      </c>
      <c r="B22" s="76" t="s">
        <v>1172</v>
      </c>
      <c r="C22" s="77">
        <v>43245</v>
      </c>
      <c r="D22" s="36" t="s">
        <v>906</v>
      </c>
      <c r="E22" s="24">
        <v>43234</v>
      </c>
      <c r="F22" s="74" t="s">
        <v>285</v>
      </c>
      <c r="G22" s="26" t="s">
        <v>163</v>
      </c>
      <c r="H22" s="47" t="s">
        <v>910</v>
      </c>
      <c r="I22" s="27" t="s">
        <v>473</v>
      </c>
      <c r="J22" s="62">
        <v>8</v>
      </c>
      <c r="K22" s="53">
        <v>800</v>
      </c>
      <c r="L22" s="29">
        <f t="shared" si="0"/>
        <v>1024</v>
      </c>
      <c r="M22" s="28">
        <f t="shared" si="1"/>
        <v>7424</v>
      </c>
    </row>
    <row r="23" spans="1:17" ht="25.5" x14ac:dyDescent="0.2">
      <c r="A23" s="75" t="s">
        <v>1173</v>
      </c>
      <c r="B23" s="76" t="s">
        <v>1172</v>
      </c>
      <c r="C23" s="77">
        <v>43245</v>
      </c>
      <c r="D23" s="36" t="s">
        <v>906</v>
      </c>
      <c r="E23" s="24">
        <v>43234</v>
      </c>
      <c r="F23" s="74" t="s">
        <v>285</v>
      </c>
      <c r="G23" s="26" t="s">
        <v>163</v>
      </c>
      <c r="H23" s="47" t="s">
        <v>911</v>
      </c>
      <c r="I23" s="27" t="s">
        <v>77</v>
      </c>
      <c r="J23" s="62">
        <v>1</v>
      </c>
      <c r="K23" s="53">
        <v>3500</v>
      </c>
      <c r="L23" s="29">
        <f t="shared" si="0"/>
        <v>560</v>
      </c>
      <c r="M23" s="28">
        <f t="shared" si="1"/>
        <v>4060</v>
      </c>
    </row>
    <row r="24" spans="1:17" ht="38.25" x14ac:dyDescent="0.2">
      <c r="A24" s="75" t="s">
        <v>1173</v>
      </c>
      <c r="B24" s="76" t="s">
        <v>1172</v>
      </c>
      <c r="C24" s="77">
        <v>43245</v>
      </c>
      <c r="D24" s="36" t="s">
        <v>906</v>
      </c>
      <c r="E24" s="24">
        <v>43234</v>
      </c>
      <c r="F24" s="74" t="s">
        <v>285</v>
      </c>
      <c r="G24" s="26" t="s">
        <v>163</v>
      </c>
      <c r="H24" s="47" t="s">
        <v>912</v>
      </c>
      <c r="I24" s="27" t="s">
        <v>77</v>
      </c>
      <c r="J24" s="62">
        <v>1</v>
      </c>
      <c r="K24" s="53">
        <v>1200</v>
      </c>
      <c r="L24" s="29">
        <f t="shared" si="0"/>
        <v>192</v>
      </c>
      <c r="M24" s="28">
        <f t="shared" si="1"/>
        <v>1392</v>
      </c>
    </row>
    <row r="25" spans="1:17" x14ac:dyDescent="0.2">
      <c r="A25" s="75" t="s">
        <v>1173</v>
      </c>
      <c r="B25" s="76" t="s">
        <v>1172</v>
      </c>
      <c r="C25" s="77">
        <v>43245</v>
      </c>
      <c r="D25" s="36" t="s">
        <v>906</v>
      </c>
      <c r="E25" s="24">
        <v>43234</v>
      </c>
      <c r="F25" s="74" t="s">
        <v>285</v>
      </c>
      <c r="G25" s="26" t="s">
        <v>163</v>
      </c>
      <c r="H25" s="48" t="s">
        <v>913</v>
      </c>
      <c r="I25" s="27" t="s">
        <v>587</v>
      </c>
      <c r="J25" s="62">
        <v>262</v>
      </c>
      <c r="K25" s="53">
        <v>15</v>
      </c>
      <c r="L25" s="29">
        <f t="shared" si="0"/>
        <v>628.80000000000007</v>
      </c>
      <c r="M25" s="28">
        <f t="shared" si="1"/>
        <v>4558.8</v>
      </c>
    </row>
    <row r="26" spans="1:17" ht="25.5" x14ac:dyDescent="0.2">
      <c r="A26" s="75" t="s">
        <v>1171</v>
      </c>
      <c r="B26" s="76" t="s">
        <v>1168</v>
      </c>
      <c r="C26" s="77">
        <v>43245</v>
      </c>
      <c r="D26" s="36"/>
      <c r="E26" s="24"/>
      <c r="F26" s="74" t="s">
        <v>179</v>
      </c>
      <c r="G26" s="26" t="s">
        <v>30</v>
      </c>
      <c r="H26" s="48" t="s">
        <v>939</v>
      </c>
      <c r="I26" s="27"/>
      <c r="J26" s="62"/>
      <c r="K26" s="53"/>
      <c r="L26" s="29">
        <f t="shared" si="0"/>
        <v>0</v>
      </c>
      <c r="M26" s="28">
        <v>12000</v>
      </c>
    </row>
    <row r="27" spans="1:17" ht="25.5" x14ac:dyDescent="0.2">
      <c r="A27" s="75" t="s">
        <v>1690</v>
      </c>
      <c r="B27" s="76" t="s">
        <v>1691</v>
      </c>
      <c r="C27" s="77">
        <v>43252</v>
      </c>
      <c r="D27" s="36"/>
      <c r="E27" s="24"/>
      <c r="F27" s="74" t="s">
        <v>179</v>
      </c>
      <c r="G27" s="26" t="s">
        <v>30</v>
      </c>
      <c r="H27" s="48" t="s">
        <v>967</v>
      </c>
      <c r="I27" s="27"/>
      <c r="J27" s="62"/>
      <c r="K27" s="53"/>
      <c r="L27" s="29">
        <f t="shared" si="0"/>
        <v>0</v>
      </c>
      <c r="M27" s="28">
        <v>12000</v>
      </c>
    </row>
    <row r="28" spans="1:17" ht="25.5" x14ac:dyDescent="0.2">
      <c r="A28" s="75" t="s">
        <v>1692</v>
      </c>
      <c r="B28" s="76" t="s">
        <v>1693</v>
      </c>
      <c r="C28" s="77">
        <v>43259</v>
      </c>
      <c r="D28" s="36"/>
      <c r="E28" s="24"/>
      <c r="F28" s="74" t="s">
        <v>179</v>
      </c>
      <c r="G28" s="26" t="s">
        <v>30</v>
      </c>
      <c r="H28" s="48" t="s">
        <v>1274</v>
      </c>
      <c r="I28" s="27"/>
      <c r="J28" s="62"/>
      <c r="K28" s="53"/>
      <c r="L28" s="29">
        <f t="shared" si="0"/>
        <v>0</v>
      </c>
      <c r="M28" s="28">
        <v>12000</v>
      </c>
    </row>
    <row r="29" spans="1:17" ht="25.5" x14ac:dyDescent="0.2">
      <c r="A29" s="75" t="s">
        <v>1694</v>
      </c>
      <c r="B29" s="76" t="s">
        <v>1695</v>
      </c>
      <c r="C29" s="77">
        <v>43266</v>
      </c>
      <c r="D29" s="36"/>
      <c r="E29" s="24"/>
      <c r="F29" s="74" t="s">
        <v>179</v>
      </c>
      <c r="G29" s="26" t="s">
        <v>30</v>
      </c>
      <c r="H29" s="48" t="s">
        <v>1353</v>
      </c>
      <c r="I29" s="27"/>
      <c r="J29" s="62"/>
      <c r="K29" s="53"/>
      <c r="L29" s="29">
        <f t="shared" si="0"/>
        <v>0</v>
      </c>
      <c r="M29" s="28">
        <v>12000</v>
      </c>
    </row>
    <row r="30" spans="1:17" ht="15" x14ac:dyDescent="0.25">
      <c r="A30" s="30"/>
      <c r="B30" s="30"/>
      <c r="C30" s="24"/>
      <c r="D30" s="36"/>
      <c r="E30" s="24"/>
      <c r="F30" s="24"/>
      <c r="G30" s="26"/>
      <c r="H30" s="48"/>
      <c r="I30" s="27"/>
      <c r="J30" s="62"/>
      <c r="K30" s="53"/>
      <c r="L30" s="29">
        <f t="shared" si="0"/>
        <v>0</v>
      </c>
      <c r="M30" s="28">
        <f t="shared" si="1"/>
        <v>0</v>
      </c>
      <c r="N30" s="1"/>
      <c r="O30" s="1"/>
      <c r="P30" s="1"/>
      <c r="Q30" s="1"/>
    </row>
    <row r="31" spans="1:17" ht="15" x14ac:dyDescent="0.25">
      <c r="A31" s="23"/>
      <c r="B31" s="23"/>
      <c r="C31" s="23"/>
      <c r="D31" s="25"/>
      <c r="E31" s="24"/>
      <c r="F31" s="24"/>
      <c r="G31" s="26"/>
      <c r="H31" s="32"/>
      <c r="I31" s="27"/>
      <c r="J31" s="62"/>
      <c r="K31" s="28"/>
      <c r="L31" s="29"/>
      <c r="M31" s="28">
        <f>SUM(M14:M30)</f>
        <v>551333.81400000001</v>
      </c>
      <c r="N31" s="1"/>
      <c r="O31" s="116"/>
      <c r="P31" s="116"/>
      <c r="Q31" s="116"/>
    </row>
    <row r="32" spans="1:17" ht="16.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58"/>
      <c r="P32" s="116"/>
      <c r="Q32" s="159"/>
    </row>
    <row r="33" spans="1:17" ht="16.5" x14ac:dyDescent="0.3">
      <c r="A33" s="38" t="s">
        <v>28</v>
      </c>
      <c r="B33" s="58" t="s">
        <v>160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0"/>
      <c r="P33" s="116"/>
      <c r="Q33" s="157"/>
    </row>
    <row r="34" spans="1:17" ht="16.5" x14ac:dyDescent="0.3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57"/>
      <c r="P34" s="116"/>
      <c r="Q34" s="116"/>
    </row>
    <row r="35" spans="1:17" ht="15" x14ac:dyDescent="0.25">
      <c r="A35" s="17"/>
      <c r="B35" s="15"/>
      <c r="C35" s="1"/>
      <c r="D35" s="46"/>
      <c r="E35" s="1"/>
      <c r="F35" s="1"/>
      <c r="G35" s="1"/>
      <c r="H35" s="1"/>
      <c r="I35" s="1"/>
      <c r="J35" s="1"/>
      <c r="K35" s="1"/>
      <c r="L35" s="1"/>
      <c r="M35" s="1"/>
      <c r="N35" s="1"/>
      <c r="O35" s="116"/>
      <c r="P35" s="116"/>
      <c r="Q35" s="116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16"/>
      <c r="P36" s="116"/>
      <c r="Q36" s="116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5">
      <c r="A39" s="17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x14ac:dyDescent="0.25">
      <c r="A40" s="17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1"/>
      <c r="O41" s="1"/>
      <c r="P41" s="1"/>
      <c r="Q41" s="1"/>
    </row>
    <row r="42" spans="1:17" ht="15" x14ac:dyDescent="0.25">
      <c r="A42" s="183" t="s">
        <v>23</v>
      </c>
      <c r="B42" s="183"/>
      <c r="C42" s="183"/>
      <c r="D42" s="33"/>
      <c r="E42" s="183" t="s">
        <v>24</v>
      </c>
      <c r="F42" s="183"/>
      <c r="G42" s="33"/>
      <c r="H42" s="162" t="s">
        <v>2581</v>
      </c>
      <c r="I42" s="33"/>
      <c r="J42" s="34"/>
      <c r="K42" s="162" t="s">
        <v>2643</v>
      </c>
      <c r="L42" s="34"/>
      <c r="M42" s="33"/>
    </row>
    <row r="43" spans="1:17" ht="13.9" customHeight="1" x14ac:dyDescent="0.25">
      <c r="A43" s="184" t="s">
        <v>2580</v>
      </c>
      <c r="B43" s="184"/>
      <c r="C43" s="184"/>
      <c r="D43" s="33"/>
      <c r="E43" s="185" t="s">
        <v>25</v>
      </c>
      <c r="F43" s="185"/>
      <c r="G43" s="33"/>
      <c r="H43" s="35" t="s">
        <v>26</v>
      </c>
      <c r="I43" s="33"/>
      <c r="J43" s="186" t="s">
        <v>2644</v>
      </c>
      <c r="K43" s="186"/>
      <c r="L43" s="186"/>
      <c r="M43" s="33"/>
    </row>
    <row r="44" spans="1:17" ht="15" x14ac:dyDescent="0.25">
      <c r="A44" s="55"/>
      <c r="B44" s="55"/>
      <c r="C44" s="55"/>
      <c r="D44" s="1"/>
      <c r="E44" s="1"/>
      <c r="F44" s="1"/>
      <c r="G44" s="1"/>
      <c r="H44" s="1"/>
      <c r="I44" s="1"/>
      <c r="J44" s="187"/>
      <c r="K44" s="187"/>
      <c r="L44" s="187"/>
      <c r="M44" s="1"/>
    </row>
    <row r="45" spans="1:17" ht="15" x14ac:dyDescent="0.25">
      <c r="A45" s="179" t="s">
        <v>27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</row>
  </sheetData>
  <mergeCells count="15">
    <mergeCell ref="A45:M45"/>
    <mergeCell ref="A11:B11"/>
    <mergeCell ref="C11:G11"/>
    <mergeCell ref="I11:M11"/>
    <mergeCell ref="A42:C42"/>
    <mergeCell ref="E42:F42"/>
    <mergeCell ref="A43:C43"/>
    <mergeCell ref="E43:F43"/>
    <mergeCell ref="J43:L44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verticalDpi="0" r:id="rId2"/>
  <headerFooter>
    <oddFooter>Página &amp;P&amp;R&amp;A</oddFooter>
  </headerFooter>
  <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4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3" customWidth="1"/>
    <col min="7" max="7" width="19.75" bestFit="1" customWidth="1"/>
    <col min="8" max="8" width="40.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8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8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8" x14ac:dyDescent="0.25">
      <c r="A5" s="142" t="s">
        <v>0</v>
      </c>
      <c r="B5" s="38" t="s">
        <v>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7.5" customHeight="1" x14ac:dyDescent="0.25">
      <c r="A6" s="17"/>
      <c r="B6" s="17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6.7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2339</v>
      </c>
      <c r="D11" s="181"/>
      <c r="E11" s="181"/>
      <c r="F11" s="181"/>
      <c r="G11" s="181"/>
      <c r="H11" s="9" t="s">
        <v>9</v>
      </c>
      <c r="I11" s="182" t="s">
        <v>2754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15.75" customHeight="1" x14ac:dyDescent="0.2">
      <c r="A14" s="75" t="s">
        <v>2934</v>
      </c>
      <c r="B14" s="76" t="s">
        <v>2929</v>
      </c>
      <c r="C14" s="77">
        <v>43404</v>
      </c>
      <c r="D14" s="49"/>
      <c r="E14" s="50"/>
      <c r="F14" s="74" t="s">
        <v>179</v>
      </c>
      <c r="G14" s="26" t="s">
        <v>30</v>
      </c>
      <c r="H14" s="51" t="s">
        <v>2365</v>
      </c>
      <c r="I14" s="40"/>
      <c r="J14" s="61"/>
      <c r="K14" s="52"/>
      <c r="L14" s="29">
        <f t="shared" ref="L14:L32" si="0">J14*K14*0.16</f>
        <v>0</v>
      </c>
      <c r="M14" s="28">
        <v>7750</v>
      </c>
    </row>
    <row r="15" spans="1:13" x14ac:dyDescent="0.2">
      <c r="A15" s="75" t="s">
        <v>2935</v>
      </c>
      <c r="B15" s="76" t="s">
        <v>2930</v>
      </c>
      <c r="C15" s="77">
        <v>43413</v>
      </c>
      <c r="D15" s="49"/>
      <c r="E15" s="50"/>
      <c r="F15" s="74" t="s">
        <v>179</v>
      </c>
      <c r="G15" s="26" t="s">
        <v>30</v>
      </c>
      <c r="H15" s="51" t="s">
        <v>2368</v>
      </c>
      <c r="I15" s="40"/>
      <c r="J15" s="61"/>
      <c r="K15" s="52"/>
      <c r="L15" s="29">
        <f t="shared" si="0"/>
        <v>0</v>
      </c>
      <c r="M15" s="28">
        <v>7500</v>
      </c>
    </row>
    <row r="16" spans="1:13" x14ac:dyDescent="0.2">
      <c r="A16" s="75" t="s">
        <v>2936</v>
      </c>
      <c r="B16" s="76" t="s">
        <v>2931</v>
      </c>
      <c r="C16" s="77">
        <v>43420</v>
      </c>
      <c r="D16" s="49"/>
      <c r="E16" s="50"/>
      <c r="F16" s="74" t="s">
        <v>179</v>
      </c>
      <c r="G16" s="26" t="s">
        <v>30</v>
      </c>
      <c r="H16" s="51" t="s">
        <v>2384</v>
      </c>
      <c r="I16" s="40"/>
      <c r="J16" s="61"/>
      <c r="K16" s="52"/>
      <c r="L16" s="29">
        <f t="shared" si="0"/>
        <v>0</v>
      </c>
      <c r="M16" s="28">
        <v>11650</v>
      </c>
    </row>
    <row r="17" spans="1:13" ht="16.5" customHeight="1" x14ac:dyDescent="0.2">
      <c r="A17" s="75" t="s">
        <v>2937</v>
      </c>
      <c r="B17" s="76" t="s">
        <v>2932</v>
      </c>
      <c r="C17" s="77">
        <v>43433</v>
      </c>
      <c r="D17" s="49"/>
      <c r="E17" s="50"/>
      <c r="F17" s="74" t="s">
        <v>179</v>
      </c>
      <c r="G17" s="26" t="s">
        <v>30</v>
      </c>
      <c r="H17" s="51" t="s">
        <v>2391</v>
      </c>
      <c r="I17" s="40"/>
      <c r="J17" s="61"/>
      <c r="K17" s="52"/>
      <c r="L17" s="29">
        <f t="shared" si="0"/>
        <v>0</v>
      </c>
      <c r="M17" s="28">
        <v>10900</v>
      </c>
    </row>
    <row r="18" spans="1:13" x14ac:dyDescent="0.2">
      <c r="A18" s="75" t="s">
        <v>2938</v>
      </c>
      <c r="B18" s="76" t="s">
        <v>2933</v>
      </c>
      <c r="C18" s="77">
        <v>43441</v>
      </c>
      <c r="D18" s="36"/>
      <c r="E18" s="24"/>
      <c r="F18" s="74" t="s">
        <v>179</v>
      </c>
      <c r="G18" s="26" t="s">
        <v>30</v>
      </c>
      <c r="H18" s="47" t="s">
        <v>2392</v>
      </c>
      <c r="I18" s="27"/>
      <c r="J18" s="62"/>
      <c r="K18" s="53"/>
      <c r="L18" s="29">
        <f t="shared" si="0"/>
        <v>0</v>
      </c>
      <c r="M18" s="28">
        <v>6300</v>
      </c>
    </row>
    <row r="19" spans="1:13" x14ac:dyDescent="0.2">
      <c r="A19" s="75" t="s">
        <v>2949</v>
      </c>
      <c r="B19" s="76" t="s">
        <v>2950</v>
      </c>
      <c r="C19" s="77">
        <v>43426</v>
      </c>
      <c r="D19" s="36">
        <v>2727</v>
      </c>
      <c r="E19" s="24">
        <v>43411</v>
      </c>
      <c r="F19" s="74" t="s">
        <v>196</v>
      </c>
      <c r="G19" s="26" t="s">
        <v>82</v>
      </c>
      <c r="H19" s="47" t="s">
        <v>92</v>
      </c>
      <c r="I19" s="27" t="s">
        <v>96</v>
      </c>
      <c r="J19" s="62">
        <v>2.6</v>
      </c>
      <c r="K19" s="53">
        <v>2586.21</v>
      </c>
      <c r="L19" s="29">
        <f t="shared" si="0"/>
        <v>1075.8633600000001</v>
      </c>
      <c r="M19" s="28">
        <f t="shared" ref="M19:M32" si="1">J19*K19+L19</f>
        <v>7800.0093600000009</v>
      </c>
    </row>
    <row r="20" spans="1:13" x14ac:dyDescent="0.2">
      <c r="A20" s="75" t="s">
        <v>2957</v>
      </c>
      <c r="B20" s="76" t="s">
        <v>2955</v>
      </c>
      <c r="C20" s="77">
        <v>43426</v>
      </c>
      <c r="D20" s="36">
        <v>2728</v>
      </c>
      <c r="E20" s="24">
        <v>43411</v>
      </c>
      <c r="F20" s="74" t="s">
        <v>285</v>
      </c>
      <c r="G20" s="26" t="s">
        <v>82</v>
      </c>
      <c r="H20" s="47" t="s">
        <v>523</v>
      </c>
      <c r="I20" s="27" t="s">
        <v>77</v>
      </c>
      <c r="J20" s="62">
        <v>22</v>
      </c>
      <c r="K20" s="53">
        <v>146</v>
      </c>
      <c r="L20" s="29">
        <f t="shared" si="0"/>
        <v>513.91999999999996</v>
      </c>
      <c r="M20" s="28">
        <f t="shared" si="1"/>
        <v>3725.92</v>
      </c>
    </row>
    <row r="21" spans="1:13" x14ac:dyDescent="0.2">
      <c r="A21" s="75" t="s">
        <v>2957</v>
      </c>
      <c r="B21" s="76" t="s">
        <v>2955</v>
      </c>
      <c r="C21" s="77">
        <v>43426</v>
      </c>
      <c r="D21" s="36">
        <v>2728</v>
      </c>
      <c r="E21" s="24">
        <v>43411</v>
      </c>
      <c r="F21" s="74" t="s">
        <v>285</v>
      </c>
      <c r="G21" s="26" t="s">
        <v>82</v>
      </c>
      <c r="H21" s="47" t="s">
        <v>2404</v>
      </c>
      <c r="I21" s="27" t="s">
        <v>88</v>
      </c>
      <c r="J21" s="62">
        <v>85</v>
      </c>
      <c r="K21" s="53">
        <v>32</v>
      </c>
      <c r="L21" s="29">
        <f t="shared" si="0"/>
        <v>435.2</v>
      </c>
      <c r="M21" s="28">
        <f t="shared" si="1"/>
        <v>3155.2</v>
      </c>
    </row>
    <row r="22" spans="1:13" x14ac:dyDescent="0.2">
      <c r="A22" s="75" t="s">
        <v>2957</v>
      </c>
      <c r="B22" s="76" t="s">
        <v>2955</v>
      </c>
      <c r="C22" s="77">
        <v>43426</v>
      </c>
      <c r="D22" s="36">
        <v>2728</v>
      </c>
      <c r="E22" s="24">
        <v>43411</v>
      </c>
      <c r="F22" s="74" t="s">
        <v>285</v>
      </c>
      <c r="G22" s="26" t="s">
        <v>82</v>
      </c>
      <c r="H22" s="47" t="s">
        <v>86</v>
      </c>
      <c r="I22" s="27" t="s">
        <v>88</v>
      </c>
      <c r="J22" s="62">
        <v>10</v>
      </c>
      <c r="K22" s="53">
        <v>30</v>
      </c>
      <c r="L22" s="29">
        <f t="shared" si="0"/>
        <v>48</v>
      </c>
      <c r="M22" s="28">
        <f t="shared" si="1"/>
        <v>348</v>
      </c>
    </row>
    <row r="23" spans="1:13" x14ac:dyDescent="0.2">
      <c r="A23" s="75" t="s">
        <v>2958</v>
      </c>
      <c r="B23" s="76" t="s">
        <v>2956</v>
      </c>
      <c r="C23" s="77">
        <v>43426</v>
      </c>
      <c r="D23" s="36">
        <v>2729</v>
      </c>
      <c r="E23" s="24">
        <v>43411</v>
      </c>
      <c r="F23" s="74" t="s">
        <v>285</v>
      </c>
      <c r="G23" s="26" t="s">
        <v>82</v>
      </c>
      <c r="H23" s="47" t="s">
        <v>2405</v>
      </c>
      <c r="I23" s="27" t="s">
        <v>77</v>
      </c>
      <c r="J23" s="62">
        <v>6</v>
      </c>
      <c r="K23" s="53">
        <v>225</v>
      </c>
      <c r="L23" s="29">
        <f t="shared" si="0"/>
        <v>216</v>
      </c>
      <c r="M23" s="28">
        <f t="shared" si="1"/>
        <v>1566</v>
      </c>
    </row>
    <row r="24" spans="1:13" x14ac:dyDescent="0.2">
      <c r="A24" s="75" t="s">
        <v>2952</v>
      </c>
      <c r="B24" s="76" t="s">
        <v>2951</v>
      </c>
      <c r="C24" s="77">
        <v>43426</v>
      </c>
      <c r="D24" s="36">
        <v>2730</v>
      </c>
      <c r="E24" s="24">
        <v>43411</v>
      </c>
      <c r="F24" s="74" t="s">
        <v>196</v>
      </c>
      <c r="G24" s="26" t="s">
        <v>82</v>
      </c>
      <c r="H24" s="47" t="s">
        <v>90</v>
      </c>
      <c r="I24" s="27" t="s">
        <v>96</v>
      </c>
      <c r="J24" s="62">
        <v>1</v>
      </c>
      <c r="K24" s="53">
        <v>3189.66</v>
      </c>
      <c r="L24" s="29">
        <f t="shared" si="0"/>
        <v>510.34559999999999</v>
      </c>
      <c r="M24" s="28">
        <f>J24*K24+L24</f>
        <v>3700.0056</v>
      </c>
    </row>
    <row r="25" spans="1:13" x14ac:dyDescent="0.2">
      <c r="A25" s="75" t="s">
        <v>2948</v>
      </c>
      <c r="B25" s="76" t="s">
        <v>2947</v>
      </c>
      <c r="C25" s="77">
        <v>43426</v>
      </c>
      <c r="D25" s="36">
        <v>1163</v>
      </c>
      <c r="E25" s="24">
        <v>43411</v>
      </c>
      <c r="F25" s="74" t="s">
        <v>196</v>
      </c>
      <c r="G25" s="26" t="s">
        <v>2307</v>
      </c>
      <c r="H25" s="48" t="s">
        <v>2474</v>
      </c>
      <c r="I25" s="27" t="s">
        <v>77</v>
      </c>
      <c r="J25" s="62">
        <v>450</v>
      </c>
      <c r="K25" s="53">
        <v>9.4827555555555492</v>
      </c>
      <c r="L25" s="29">
        <f t="shared" si="0"/>
        <v>682.7583999999996</v>
      </c>
      <c r="M25" s="28">
        <f>J25*K25+L25</f>
        <v>4949.9983999999968</v>
      </c>
    </row>
    <row r="26" spans="1:13" x14ac:dyDescent="0.2">
      <c r="A26" s="75" t="s">
        <v>2943</v>
      </c>
      <c r="B26" s="76" t="s">
        <v>2939</v>
      </c>
      <c r="C26" s="77">
        <v>43433</v>
      </c>
      <c r="D26" s="36">
        <v>669</v>
      </c>
      <c r="E26" s="24">
        <v>43417</v>
      </c>
      <c r="F26" s="74" t="s">
        <v>258</v>
      </c>
      <c r="G26" s="26" t="s">
        <v>1392</v>
      </c>
      <c r="H26" s="48" t="s">
        <v>2500</v>
      </c>
      <c r="I26" s="27" t="s">
        <v>59</v>
      </c>
      <c r="J26" s="62">
        <v>2</v>
      </c>
      <c r="K26" s="53">
        <v>1849.96</v>
      </c>
      <c r="L26" s="29">
        <f t="shared" si="0"/>
        <v>591.98720000000003</v>
      </c>
      <c r="M26" s="28">
        <f t="shared" si="1"/>
        <v>4291.9071999999996</v>
      </c>
    </row>
    <row r="27" spans="1:13" x14ac:dyDescent="0.2">
      <c r="A27" s="75" t="s">
        <v>2944</v>
      </c>
      <c r="B27" s="76" t="s">
        <v>2940</v>
      </c>
      <c r="C27" s="77">
        <v>43433</v>
      </c>
      <c r="D27" s="36">
        <v>670</v>
      </c>
      <c r="E27" s="24">
        <v>43417</v>
      </c>
      <c r="F27" s="74" t="s">
        <v>258</v>
      </c>
      <c r="G27" s="26" t="s">
        <v>1392</v>
      </c>
      <c r="H27" s="48" t="s">
        <v>498</v>
      </c>
      <c r="I27" s="27" t="s">
        <v>58</v>
      </c>
      <c r="J27" s="62">
        <v>2</v>
      </c>
      <c r="K27" s="53">
        <v>594.64</v>
      </c>
      <c r="L27" s="29">
        <f>J27*K27*0.16</f>
        <v>190.28479999999999</v>
      </c>
      <c r="M27" s="28">
        <f>J27*K27+L27</f>
        <v>1379.5647999999999</v>
      </c>
    </row>
    <row r="28" spans="1:13" x14ac:dyDescent="0.2">
      <c r="A28" s="75" t="s">
        <v>2945</v>
      </c>
      <c r="B28" s="76" t="s">
        <v>2941</v>
      </c>
      <c r="C28" s="77">
        <v>43433</v>
      </c>
      <c r="D28" s="36">
        <v>671</v>
      </c>
      <c r="E28" s="24">
        <v>43417</v>
      </c>
      <c r="F28" s="74" t="s">
        <v>258</v>
      </c>
      <c r="G28" s="26" t="s">
        <v>1392</v>
      </c>
      <c r="H28" s="48" t="s">
        <v>2501</v>
      </c>
      <c r="I28" s="27" t="s">
        <v>59</v>
      </c>
      <c r="J28" s="62">
        <v>3</v>
      </c>
      <c r="K28" s="53">
        <v>1981.98</v>
      </c>
      <c r="L28" s="29">
        <f t="shared" si="0"/>
        <v>951.35040000000015</v>
      </c>
      <c r="M28" s="28">
        <f t="shared" si="1"/>
        <v>6897.2904000000008</v>
      </c>
    </row>
    <row r="29" spans="1:13" x14ac:dyDescent="0.2">
      <c r="A29" s="75" t="s">
        <v>2946</v>
      </c>
      <c r="B29" s="76" t="s">
        <v>2942</v>
      </c>
      <c r="C29" s="77">
        <v>43433</v>
      </c>
      <c r="D29" s="36">
        <v>672</v>
      </c>
      <c r="E29" s="24">
        <v>43417</v>
      </c>
      <c r="F29" s="74" t="s">
        <v>258</v>
      </c>
      <c r="G29" s="26" t="s">
        <v>1392</v>
      </c>
      <c r="H29" s="48" t="s">
        <v>498</v>
      </c>
      <c r="I29" s="27" t="s">
        <v>58</v>
      </c>
      <c r="J29" s="62">
        <v>3</v>
      </c>
      <c r="K29" s="53">
        <v>594.64</v>
      </c>
      <c r="L29" s="29">
        <f t="shared" si="0"/>
        <v>285.42720000000003</v>
      </c>
      <c r="M29" s="28">
        <f t="shared" si="1"/>
        <v>2069.3472000000002</v>
      </c>
    </row>
    <row r="30" spans="1:13" x14ac:dyDescent="0.2">
      <c r="A30" s="75" t="s">
        <v>2954</v>
      </c>
      <c r="B30" s="76" t="s">
        <v>2953</v>
      </c>
      <c r="C30" s="77">
        <v>43433</v>
      </c>
      <c r="D30" s="36" t="s">
        <v>2507</v>
      </c>
      <c r="E30" s="24">
        <v>43411</v>
      </c>
      <c r="F30" s="74" t="s">
        <v>340</v>
      </c>
      <c r="G30" s="26" t="s">
        <v>2508</v>
      </c>
      <c r="H30" s="48" t="s">
        <v>506</v>
      </c>
      <c r="I30" s="27" t="s">
        <v>77</v>
      </c>
      <c r="J30" s="62">
        <v>6</v>
      </c>
      <c r="K30" s="53">
        <v>30</v>
      </c>
      <c r="L30" s="29">
        <f t="shared" si="0"/>
        <v>28.8</v>
      </c>
      <c r="M30" s="28">
        <f t="shared" si="1"/>
        <v>208.8</v>
      </c>
    </row>
    <row r="31" spans="1:13" x14ac:dyDescent="0.2">
      <c r="A31" s="75" t="s">
        <v>2954</v>
      </c>
      <c r="B31" s="76" t="s">
        <v>2953</v>
      </c>
      <c r="C31" s="77">
        <v>43433</v>
      </c>
      <c r="D31" s="36" t="s">
        <v>2507</v>
      </c>
      <c r="E31" s="24">
        <v>43411</v>
      </c>
      <c r="F31" s="74" t="s">
        <v>340</v>
      </c>
      <c r="G31" s="26" t="s">
        <v>2508</v>
      </c>
      <c r="H31" s="26" t="s">
        <v>2509</v>
      </c>
      <c r="I31" s="27" t="s">
        <v>77</v>
      </c>
      <c r="J31" s="62">
        <v>6</v>
      </c>
      <c r="K31" s="53">
        <v>33</v>
      </c>
      <c r="L31" s="29">
        <f t="shared" si="0"/>
        <v>31.68</v>
      </c>
      <c r="M31" s="28">
        <f t="shared" si="1"/>
        <v>229.68</v>
      </c>
    </row>
    <row r="32" spans="1:13" x14ac:dyDescent="0.2">
      <c r="A32" s="75" t="s">
        <v>2954</v>
      </c>
      <c r="B32" s="76" t="s">
        <v>2953</v>
      </c>
      <c r="C32" s="77">
        <v>43433</v>
      </c>
      <c r="D32" s="36" t="s">
        <v>2507</v>
      </c>
      <c r="E32" s="24">
        <v>43411</v>
      </c>
      <c r="F32" s="74" t="s">
        <v>340</v>
      </c>
      <c r="G32" s="26" t="s">
        <v>2508</v>
      </c>
      <c r="H32" s="26" t="s">
        <v>2510</v>
      </c>
      <c r="I32" s="27" t="s">
        <v>77</v>
      </c>
      <c r="J32" s="62">
        <v>6</v>
      </c>
      <c r="K32" s="53">
        <v>83</v>
      </c>
      <c r="L32" s="29">
        <f t="shared" si="0"/>
        <v>79.680000000000007</v>
      </c>
      <c r="M32" s="28">
        <f t="shared" si="1"/>
        <v>577.68000000000006</v>
      </c>
    </row>
    <row r="33" spans="1:17" ht="15" x14ac:dyDescent="0.25">
      <c r="A33" s="23"/>
      <c r="B33" s="23"/>
      <c r="C33" s="23"/>
      <c r="D33" s="25"/>
      <c r="E33" s="24"/>
      <c r="F33" s="24"/>
      <c r="G33" s="26"/>
      <c r="H33" s="32"/>
      <c r="I33" s="27"/>
      <c r="J33" s="62"/>
      <c r="K33" s="28"/>
      <c r="L33" s="29"/>
      <c r="M33" s="28">
        <f>SUM(M14:M32)+0.01</f>
        <v>84999.412959999972</v>
      </c>
      <c r="N33" s="1"/>
      <c r="O33" s="116"/>
      <c r="P33" s="116"/>
      <c r="Q33" s="116"/>
    </row>
    <row r="34" spans="1:17" ht="16.5" x14ac:dyDescent="0.3">
      <c r="A34" s="38" t="s">
        <v>28</v>
      </c>
      <c r="B34" s="58" t="s">
        <v>2367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0"/>
      <c r="P34" s="116"/>
      <c r="Q34" s="157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6"/>
      <c r="P35" s="116"/>
      <c r="Q35" s="116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5">
      <c r="A39" s="17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1"/>
      <c r="O40" s="1"/>
      <c r="P40" s="1"/>
      <c r="Q40" s="1"/>
    </row>
    <row r="41" spans="1:17" ht="15" x14ac:dyDescent="0.25">
      <c r="A41" s="183" t="s">
        <v>23</v>
      </c>
      <c r="B41" s="183"/>
      <c r="C41" s="183"/>
      <c r="D41" s="33"/>
      <c r="E41" s="183" t="s">
        <v>24</v>
      </c>
      <c r="F41" s="183"/>
      <c r="G41" s="33"/>
      <c r="H41" s="162" t="s">
        <v>2581</v>
      </c>
      <c r="I41" s="33"/>
      <c r="J41" s="34"/>
      <c r="K41" s="162" t="s">
        <v>2643</v>
      </c>
      <c r="L41" s="34"/>
      <c r="M41" s="33"/>
    </row>
    <row r="42" spans="1:17" ht="13.9" customHeight="1" x14ac:dyDescent="0.25">
      <c r="A42" s="184" t="s">
        <v>2580</v>
      </c>
      <c r="B42" s="184"/>
      <c r="C42" s="184"/>
      <c r="D42" s="33"/>
      <c r="E42" s="185" t="s">
        <v>25</v>
      </c>
      <c r="F42" s="185"/>
      <c r="G42" s="33"/>
      <c r="H42" s="35" t="s">
        <v>26</v>
      </c>
      <c r="I42" s="33"/>
      <c r="J42" s="186" t="s">
        <v>2644</v>
      </c>
      <c r="K42" s="186"/>
      <c r="L42" s="186"/>
      <c r="M42" s="33"/>
    </row>
    <row r="43" spans="1:17" ht="15" x14ac:dyDescent="0.25">
      <c r="A43" s="55"/>
      <c r="B43" s="55"/>
      <c r="C43" s="55"/>
      <c r="D43" s="1"/>
      <c r="E43" s="1"/>
      <c r="F43" s="1"/>
      <c r="G43" s="1"/>
      <c r="H43" s="1"/>
      <c r="I43" s="1"/>
      <c r="J43" s="187"/>
      <c r="K43" s="187"/>
      <c r="L43" s="187"/>
      <c r="M43" s="1"/>
    </row>
    <row r="44" spans="1:17" ht="15" x14ac:dyDescent="0.25">
      <c r="A44" s="179" t="s">
        <v>27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</row>
  </sheetData>
  <mergeCells count="15">
    <mergeCell ref="A1:M1"/>
    <mergeCell ref="A9:C10"/>
    <mergeCell ref="G9:H9"/>
    <mergeCell ref="L9:M9"/>
    <mergeCell ref="G10:H10"/>
    <mergeCell ref="A7:C7"/>
    <mergeCell ref="A44:M44"/>
    <mergeCell ref="A11:B11"/>
    <mergeCell ref="C11:G11"/>
    <mergeCell ref="I11:M11"/>
    <mergeCell ref="A41:C41"/>
    <mergeCell ref="E41:F41"/>
    <mergeCell ref="A42:C42"/>
    <mergeCell ref="E42:F42"/>
    <mergeCell ref="J42:L43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R39"/>
  <sheetViews>
    <sheetView zoomScaleNormal="100" workbookViewId="0">
      <selection activeCell="H32" sqref="H32"/>
    </sheetView>
  </sheetViews>
  <sheetFormatPr baseColWidth="10" defaultRowHeight="14.25" x14ac:dyDescent="0.2"/>
  <cols>
    <col min="1" max="1" width="13" bestFit="1" customWidth="1"/>
    <col min="2" max="2" width="13.125" customWidth="1"/>
    <col min="7" max="7" width="19.375" bestFit="1" customWidth="1"/>
    <col min="8" max="8" width="29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8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8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8" x14ac:dyDescent="0.25">
      <c r="A5" s="102" t="s">
        <v>0</v>
      </c>
      <c r="B5" s="38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6.75" customHeight="1" x14ac:dyDescent="0.25">
      <c r="A6" s="17"/>
      <c r="B6" s="1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4.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1390</v>
      </c>
      <c r="D11" s="181"/>
      <c r="E11" s="181"/>
      <c r="F11" s="181"/>
      <c r="G11" s="181"/>
      <c r="H11" s="9" t="s">
        <v>9</v>
      </c>
      <c r="I11" s="182" t="s">
        <v>2969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1952</v>
      </c>
      <c r="B14" s="76" t="s">
        <v>1948</v>
      </c>
      <c r="C14" s="77">
        <v>43287</v>
      </c>
      <c r="D14" s="49"/>
      <c r="E14" s="50"/>
      <c r="F14" s="74" t="s">
        <v>179</v>
      </c>
      <c r="G14" s="26" t="s">
        <v>30</v>
      </c>
      <c r="H14" s="51" t="s">
        <v>1385</v>
      </c>
      <c r="I14" s="40"/>
      <c r="J14" s="61"/>
      <c r="K14" s="52"/>
      <c r="L14" s="29">
        <f t="shared" ref="L14:L26" si="0">J14*K14*0.16</f>
        <v>0</v>
      </c>
      <c r="M14" s="28">
        <v>18150</v>
      </c>
    </row>
    <row r="15" spans="1:13" x14ac:dyDescent="0.2">
      <c r="A15" s="75" t="s">
        <v>1953</v>
      </c>
      <c r="B15" s="76" t="s">
        <v>1949</v>
      </c>
      <c r="C15" s="77">
        <v>43294</v>
      </c>
      <c r="D15" s="49"/>
      <c r="E15" s="50"/>
      <c r="F15" s="74" t="s">
        <v>179</v>
      </c>
      <c r="G15" s="26" t="s">
        <v>30</v>
      </c>
      <c r="H15" s="51" t="s">
        <v>1489</v>
      </c>
      <c r="I15" s="40"/>
      <c r="J15" s="61"/>
      <c r="K15" s="52"/>
      <c r="L15" s="29">
        <f t="shared" si="0"/>
        <v>0</v>
      </c>
      <c r="M15" s="28">
        <v>19450</v>
      </c>
    </row>
    <row r="16" spans="1:13" x14ac:dyDescent="0.2">
      <c r="A16" s="75" t="s">
        <v>1954</v>
      </c>
      <c r="B16" s="76" t="s">
        <v>1950</v>
      </c>
      <c r="C16" s="77">
        <v>43301</v>
      </c>
      <c r="D16" s="49"/>
      <c r="E16" s="50"/>
      <c r="F16" s="74" t="s">
        <v>179</v>
      </c>
      <c r="G16" s="26" t="s">
        <v>30</v>
      </c>
      <c r="H16" s="51" t="s">
        <v>1498</v>
      </c>
      <c r="I16" s="40"/>
      <c r="J16" s="61"/>
      <c r="K16" s="52"/>
      <c r="L16" s="29">
        <f t="shared" si="0"/>
        <v>0</v>
      </c>
      <c r="M16" s="28">
        <v>40750</v>
      </c>
    </row>
    <row r="17" spans="1:18" x14ac:dyDescent="0.2">
      <c r="A17" s="75" t="s">
        <v>1955</v>
      </c>
      <c r="B17" s="76" t="s">
        <v>1951</v>
      </c>
      <c r="C17" s="77">
        <v>43308</v>
      </c>
      <c r="D17" s="49"/>
      <c r="E17" s="50"/>
      <c r="F17" s="74" t="s">
        <v>179</v>
      </c>
      <c r="G17" s="26" t="s">
        <v>30</v>
      </c>
      <c r="H17" s="51" t="s">
        <v>1499</v>
      </c>
      <c r="I17" s="40"/>
      <c r="J17" s="61"/>
      <c r="K17" s="52"/>
      <c r="L17" s="29">
        <f t="shared" si="0"/>
        <v>0</v>
      </c>
      <c r="M17" s="28">
        <v>20250</v>
      </c>
    </row>
    <row r="18" spans="1:18" x14ac:dyDescent="0.2">
      <c r="A18" s="75" t="s">
        <v>2960</v>
      </c>
      <c r="B18" s="75" t="s">
        <v>2959</v>
      </c>
      <c r="C18" s="77">
        <v>43353</v>
      </c>
      <c r="D18" s="36" t="s">
        <v>1816</v>
      </c>
      <c r="E18" s="24">
        <v>43292</v>
      </c>
      <c r="F18" s="74" t="s">
        <v>258</v>
      </c>
      <c r="G18" s="26" t="s">
        <v>471</v>
      </c>
      <c r="H18" s="47" t="s">
        <v>1333</v>
      </c>
      <c r="I18" s="27" t="s">
        <v>59</v>
      </c>
      <c r="J18" s="62">
        <v>4</v>
      </c>
      <c r="K18" s="53">
        <v>1700</v>
      </c>
      <c r="L18" s="29">
        <f t="shared" si="0"/>
        <v>1088</v>
      </c>
      <c r="M18" s="28">
        <f t="shared" ref="M18:M26" si="1">J18*K18+L18</f>
        <v>7888</v>
      </c>
    </row>
    <row r="19" spans="1:18" x14ac:dyDescent="0.2">
      <c r="A19" s="75" t="s">
        <v>2960</v>
      </c>
      <c r="B19" s="75" t="s">
        <v>2959</v>
      </c>
      <c r="C19" s="77">
        <v>43353</v>
      </c>
      <c r="D19" s="36" t="s">
        <v>1816</v>
      </c>
      <c r="E19" s="24">
        <v>43292</v>
      </c>
      <c r="F19" s="74" t="s">
        <v>258</v>
      </c>
      <c r="G19" s="26" t="s">
        <v>471</v>
      </c>
      <c r="H19" s="47" t="s">
        <v>460</v>
      </c>
      <c r="I19" s="27" t="s">
        <v>56</v>
      </c>
      <c r="J19" s="62">
        <v>4</v>
      </c>
      <c r="K19" s="53">
        <v>450</v>
      </c>
      <c r="L19" s="29">
        <f t="shared" si="0"/>
        <v>288</v>
      </c>
      <c r="M19" s="28">
        <f t="shared" si="1"/>
        <v>2088</v>
      </c>
    </row>
    <row r="20" spans="1:18" x14ac:dyDescent="0.2">
      <c r="A20" s="75" t="s">
        <v>2968</v>
      </c>
      <c r="B20" s="75" t="s">
        <v>2967</v>
      </c>
      <c r="C20" s="77">
        <v>43353</v>
      </c>
      <c r="D20" s="36" t="s">
        <v>1819</v>
      </c>
      <c r="E20" s="24">
        <v>43292</v>
      </c>
      <c r="F20" s="74" t="s">
        <v>199</v>
      </c>
      <c r="G20" s="26" t="s">
        <v>471</v>
      </c>
      <c r="H20" s="47" t="s">
        <v>1820</v>
      </c>
      <c r="I20" s="27" t="s">
        <v>532</v>
      </c>
      <c r="J20" s="62">
        <v>240</v>
      </c>
      <c r="K20" s="53">
        <v>212.5</v>
      </c>
      <c r="L20" s="29">
        <f t="shared" si="0"/>
        <v>8160</v>
      </c>
      <c r="M20" s="28">
        <f t="shared" si="1"/>
        <v>59160</v>
      </c>
    </row>
    <row r="21" spans="1:18" x14ac:dyDescent="0.2">
      <c r="A21" s="75" t="s">
        <v>2176</v>
      </c>
      <c r="B21" s="75" t="s">
        <v>2175</v>
      </c>
      <c r="C21" s="77">
        <v>43326</v>
      </c>
      <c r="D21" s="36" t="s">
        <v>1821</v>
      </c>
      <c r="E21" s="24">
        <v>43292</v>
      </c>
      <c r="F21" s="74" t="s">
        <v>285</v>
      </c>
      <c r="G21" s="26" t="s">
        <v>471</v>
      </c>
      <c r="H21" s="47" t="s">
        <v>1822</v>
      </c>
      <c r="I21" s="27" t="s">
        <v>1426</v>
      </c>
      <c r="J21" s="62">
        <v>490</v>
      </c>
      <c r="K21" s="53">
        <v>180</v>
      </c>
      <c r="L21" s="29">
        <f t="shared" si="0"/>
        <v>14112</v>
      </c>
      <c r="M21" s="28">
        <f t="shared" si="1"/>
        <v>102312</v>
      </c>
    </row>
    <row r="22" spans="1:18" x14ac:dyDescent="0.2">
      <c r="A22" s="75" t="s">
        <v>2965</v>
      </c>
      <c r="B22" s="75" t="s">
        <v>2963</v>
      </c>
      <c r="C22" s="77">
        <v>43353</v>
      </c>
      <c r="D22" s="36" t="s">
        <v>1823</v>
      </c>
      <c r="E22" s="24">
        <v>43292</v>
      </c>
      <c r="F22" s="74" t="s">
        <v>196</v>
      </c>
      <c r="G22" s="26" t="s">
        <v>471</v>
      </c>
      <c r="H22" s="47" t="s">
        <v>92</v>
      </c>
      <c r="I22" s="27" t="s">
        <v>96</v>
      </c>
      <c r="J22" s="62">
        <v>2</v>
      </c>
      <c r="K22" s="53">
        <v>2680</v>
      </c>
      <c r="L22" s="29">
        <f t="shared" si="0"/>
        <v>857.6</v>
      </c>
      <c r="M22" s="28">
        <f t="shared" si="1"/>
        <v>6217.6</v>
      </c>
    </row>
    <row r="23" spans="1:18" x14ac:dyDescent="0.2">
      <c r="A23" s="75" t="s">
        <v>2966</v>
      </c>
      <c r="B23" s="75" t="s">
        <v>2964</v>
      </c>
      <c r="C23" s="77">
        <v>43353</v>
      </c>
      <c r="D23" s="36" t="s">
        <v>1824</v>
      </c>
      <c r="E23" s="24">
        <v>43292</v>
      </c>
      <c r="F23" s="74" t="s">
        <v>196</v>
      </c>
      <c r="G23" s="26" t="s">
        <v>471</v>
      </c>
      <c r="H23" s="47" t="s">
        <v>90</v>
      </c>
      <c r="I23" s="27" t="s">
        <v>96</v>
      </c>
      <c r="J23" s="62">
        <v>3</v>
      </c>
      <c r="K23" s="53">
        <v>2974.14</v>
      </c>
      <c r="L23" s="29">
        <f t="shared" si="0"/>
        <v>1427.5871999999999</v>
      </c>
      <c r="M23" s="28">
        <f t="shared" si="1"/>
        <v>10350.0072</v>
      </c>
    </row>
    <row r="24" spans="1:18" x14ac:dyDescent="0.2">
      <c r="A24" s="75" t="s">
        <v>2174</v>
      </c>
      <c r="B24" s="75" t="s">
        <v>2173</v>
      </c>
      <c r="C24" s="77">
        <v>43326</v>
      </c>
      <c r="D24" s="36">
        <v>1128</v>
      </c>
      <c r="E24" s="24">
        <v>43280</v>
      </c>
      <c r="F24" s="74" t="s">
        <v>196</v>
      </c>
      <c r="G24" s="26" t="s">
        <v>1826</v>
      </c>
      <c r="H24" s="47" t="s">
        <v>1827</v>
      </c>
      <c r="I24" s="27" t="s">
        <v>91</v>
      </c>
      <c r="J24" s="62">
        <v>28</v>
      </c>
      <c r="K24" s="53">
        <v>159.47999999999999</v>
      </c>
      <c r="L24" s="29">
        <f t="shared" si="0"/>
        <v>714.47039999999993</v>
      </c>
      <c r="M24" s="28">
        <f t="shared" si="1"/>
        <v>5179.9103999999998</v>
      </c>
    </row>
    <row r="25" spans="1:18" x14ac:dyDescent="0.2">
      <c r="A25" s="75" t="s">
        <v>2962</v>
      </c>
      <c r="B25" s="75" t="s">
        <v>2961</v>
      </c>
      <c r="C25" s="77">
        <v>43353</v>
      </c>
      <c r="D25" s="36">
        <v>2401</v>
      </c>
      <c r="E25" s="24">
        <v>43292</v>
      </c>
      <c r="F25" s="74" t="s">
        <v>196</v>
      </c>
      <c r="G25" s="26" t="s">
        <v>82</v>
      </c>
      <c r="H25" s="48" t="s">
        <v>92</v>
      </c>
      <c r="I25" s="27" t="s">
        <v>96</v>
      </c>
      <c r="J25" s="62">
        <v>2</v>
      </c>
      <c r="K25" s="53">
        <v>2586.1999999999998</v>
      </c>
      <c r="L25" s="29">
        <f t="shared" si="0"/>
        <v>827.58399999999995</v>
      </c>
      <c r="M25" s="28">
        <f t="shared" si="1"/>
        <v>5999.9839999999995</v>
      </c>
    </row>
    <row r="26" spans="1:18" ht="15" x14ac:dyDescent="0.25">
      <c r="A26" s="166"/>
      <c r="B26" s="74"/>
      <c r="C26" s="167"/>
      <c r="D26" s="36"/>
      <c r="E26" s="24"/>
      <c r="F26" s="42"/>
      <c r="G26" s="26"/>
      <c r="H26" s="48"/>
      <c r="I26" s="27"/>
      <c r="J26" s="62"/>
      <c r="K26" s="53"/>
      <c r="L26" s="29">
        <f t="shared" si="0"/>
        <v>0</v>
      </c>
      <c r="M26" s="28">
        <f t="shared" si="1"/>
        <v>0</v>
      </c>
    </row>
    <row r="27" spans="1:18" ht="15" x14ac:dyDescent="0.25">
      <c r="A27" s="23"/>
      <c r="B27" s="23"/>
      <c r="C27" s="23"/>
      <c r="D27" s="25"/>
      <c r="E27" s="24"/>
      <c r="F27" s="24"/>
      <c r="G27" s="26"/>
      <c r="H27" s="32"/>
      <c r="I27" s="27"/>
      <c r="J27" s="62"/>
      <c r="K27" s="28"/>
      <c r="L27" s="29"/>
      <c r="M27" s="28">
        <f>SUM(M14:M26)</f>
        <v>297795.50159999996</v>
      </c>
      <c r="N27" s="1"/>
      <c r="O27" s="116"/>
      <c r="P27" s="116"/>
      <c r="Q27" s="116"/>
      <c r="R27" s="117"/>
    </row>
    <row r="28" spans="1:18" ht="16.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58"/>
      <c r="P28" s="116"/>
      <c r="Q28" s="159"/>
      <c r="R28" s="117"/>
    </row>
    <row r="29" spans="1:18" ht="16.5" x14ac:dyDescent="0.3">
      <c r="A29" s="38" t="s">
        <v>28</v>
      </c>
      <c r="B29" s="58" t="s">
        <v>1391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0"/>
      <c r="P29" s="116"/>
      <c r="Q29" s="157"/>
      <c r="R29" s="117"/>
    </row>
    <row r="30" spans="1:18" ht="16.5" x14ac:dyDescent="0.3">
      <c r="A30" s="38"/>
      <c r="B30" s="5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0"/>
      <c r="P30" s="116"/>
      <c r="Q30" s="157"/>
      <c r="R30" s="117"/>
    </row>
    <row r="31" spans="1:18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1"/>
      <c r="O35" s="1"/>
      <c r="P35" s="1"/>
      <c r="Q35" s="1"/>
    </row>
    <row r="36" spans="1:17" ht="15" x14ac:dyDescent="0.25">
      <c r="A36" s="183" t="s">
        <v>23</v>
      </c>
      <c r="B36" s="183"/>
      <c r="C36" s="183"/>
      <c r="D36" s="33"/>
      <c r="E36" s="183" t="s">
        <v>24</v>
      </c>
      <c r="F36" s="183"/>
      <c r="G36" s="33"/>
      <c r="H36" s="162" t="s">
        <v>2581</v>
      </c>
      <c r="I36" s="33"/>
      <c r="J36" s="34"/>
      <c r="K36" s="162" t="s">
        <v>2643</v>
      </c>
      <c r="L36" s="34"/>
      <c r="M36" s="33"/>
    </row>
    <row r="37" spans="1:17" ht="13.9" customHeight="1" x14ac:dyDescent="0.25">
      <c r="A37" s="184" t="s">
        <v>2580</v>
      </c>
      <c r="B37" s="184"/>
      <c r="C37" s="184"/>
      <c r="D37" s="33"/>
      <c r="E37" s="185" t="s">
        <v>25</v>
      </c>
      <c r="F37" s="185"/>
      <c r="G37" s="33"/>
      <c r="H37" s="35" t="s">
        <v>26</v>
      </c>
      <c r="I37" s="33"/>
      <c r="J37" s="186" t="s">
        <v>2644</v>
      </c>
      <c r="K37" s="186"/>
      <c r="L37" s="186"/>
      <c r="M37" s="33"/>
    </row>
    <row r="38" spans="1:17" ht="15" x14ac:dyDescent="0.25">
      <c r="A38" s="55"/>
      <c r="B38" s="55"/>
      <c r="C38" s="55"/>
      <c r="D38" s="1"/>
      <c r="E38" s="1"/>
      <c r="F38" s="1"/>
      <c r="G38" s="1"/>
      <c r="H38" s="1"/>
      <c r="I38" s="1"/>
      <c r="J38" s="187"/>
      <c r="K38" s="187"/>
      <c r="L38" s="187"/>
      <c r="M38" s="1"/>
    </row>
    <row r="39" spans="1:17" ht="15" x14ac:dyDescent="0.25">
      <c r="A39" s="179" t="s">
        <v>27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</row>
  </sheetData>
  <mergeCells count="15">
    <mergeCell ref="A1:M1"/>
    <mergeCell ref="A9:C10"/>
    <mergeCell ref="G9:H9"/>
    <mergeCell ref="L9:M9"/>
    <mergeCell ref="G10:H10"/>
    <mergeCell ref="A7:C7"/>
    <mergeCell ref="A39:M39"/>
    <mergeCell ref="A11:B11"/>
    <mergeCell ref="C11:G11"/>
    <mergeCell ref="I11:M11"/>
    <mergeCell ref="A36:C36"/>
    <mergeCell ref="E36:F36"/>
    <mergeCell ref="A37:C37"/>
    <mergeCell ref="E37:F37"/>
    <mergeCell ref="J37:L38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7"/>
  <sheetViews>
    <sheetView zoomScaleNormal="100" workbookViewId="0">
      <selection activeCell="D24" sqref="D24"/>
    </sheetView>
  </sheetViews>
  <sheetFormatPr baseColWidth="10" defaultRowHeight="14.25" x14ac:dyDescent="0.2"/>
  <cols>
    <col min="1" max="1" width="13" bestFit="1" customWidth="1"/>
    <col min="2" max="2" width="13" customWidth="1"/>
    <col min="7" max="7" width="23.75" bestFit="1" customWidth="1"/>
    <col min="8" max="8" width="31.1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8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0.45" customHeight="1" x14ac:dyDescent="0.25">
      <c r="A11" s="180" t="s">
        <v>8</v>
      </c>
      <c r="B11" s="180"/>
      <c r="C11" s="181" t="s">
        <v>45</v>
      </c>
      <c r="D11" s="181"/>
      <c r="E11" s="181"/>
      <c r="F11" s="181"/>
      <c r="G11" s="181"/>
      <c r="H11" s="9" t="s">
        <v>9</v>
      </c>
      <c r="I11" s="182" t="s">
        <v>391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383</v>
      </c>
      <c r="B14" s="76" t="s">
        <v>381</v>
      </c>
      <c r="C14" s="77">
        <v>43147</v>
      </c>
      <c r="D14" s="49"/>
      <c r="E14" s="50"/>
      <c r="F14" s="74" t="s">
        <v>179</v>
      </c>
      <c r="G14" s="26" t="s">
        <v>30</v>
      </c>
      <c r="H14" s="51" t="s">
        <v>32</v>
      </c>
      <c r="I14" s="40"/>
      <c r="J14" s="61"/>
      <c r="K14" s="52"/>
      <c r="L14" s="29">
        <f t="shared" ref="L14:L22" si="0">J14*K14*0.16</f>
        <v>0</v>
      </c>
      <c r="M14" s="28">
        <v>11400</v>
      </c>
    </row>
    <row r="15" spans="1:13" x14ac:dyDescent="0.2">
      <c r="A15" s="75" t="s">
        <v>384</v>
      </c>
      <c r="B15" s="76" t="s">
        <v>382</v>
      </c>
      <c r="C15" s="77">
        <v>43154</v>
      </c>
      <c r="D15" s="49"/>
      <c r="E15" s="50"/>
      <c r="F15" s="74" t="s">
        <v>179</v>
      </c>
      <c r="G15" s="26" t="s">
        <v>30</v>
      </c>
      <c r="H15" s="51" t="s">
        <v>48</v>
      </c>
      <c r="I15" s="40"/>
      <c r="J15" s="61"/>
      <c r="K15" s="52"/>
      <c r="L15" s="29">
        <f t="shared" si="0"/>
        <v>0</v>
      </c>
      <c r="M15" s="28">
        <v>14700</v>
      </c>
    </row>
    <row r="16" spans="1:13" x14ac:dyDescent="0.2">
      <c r="A16" s="75" t="s">
        <v>390</v>
      </c>
      <c r="B16" s="76" t="s">
        <v>389</v>
      </c>
      <c r="C16" s="77">
        <v>43153</v>
      </c>
      <c r="D16" s="49">
        <v>42</v>
      </c>
      <c r="E16" s="50">
        <v>43143</v>
      </c>
      <c r="F16" s="74" t="s">
        <v>285</v>
      </c>
      <c r="G16" s="26" t="s">
        <v>54</v>
      </c>
      <c r="H16" s="51" t="s">
        <v>55</v>
      </c>
      <c r="I16" s="40" t="s">
        <v>57</v>
      </c>
      <c r="J16" s="61">
        <v>32000</v>
      </c>
      <c r="K16" s="52">
        <v>10.98</v>
      </c>
      <c r="L16" s="29">
        <f t="shared" si="0"/>
        <v>56217.599999999999</v>
      </c>
      <c r="M16" s="28">
        <f t="shared" ref="M16:M22" si="1">J16*K16+L16</f>
        <v>407577.59999999998</v>
      </c>
    </row>
    <row r="17" spans="1:17" x14ac:dyDescent="0.2">
      <c r="A17" s="75" t="s">
        <v>390</v>
      </c>
      <c r="B17" s="76" t="s">
        <v>389</v>
      </c>
      <c r="C17" s="77">
        <v>43153</v>
      </c>
      <c r="D17" s="49">
        <v>42</v>
      </c>
      <c r="E17" s="50">
        <v>43143</v>
      </c>
      <c r="F17" s="74" t="s">
        <v>285</v>
      </c>
      <c r="G17" s="26" t="s">
        <v>54</v>
      </c>
      <c r="H17" s="51" t="s">
        <v>56</v>
      </c>
      <c r="I17" s="40" t="s">
        <v>59</v>
      </c>
      <c r="J17" s="61">
        <v>1</v>
      </c>
      <c r="K17" s="52">
        <v>22000</v>
      </c>
      <c r="L17" s="29">
        <f t="shared" si="0"/>
        <v>3520</v>
      </c>
      <c r="M17" s="28">
        <f t="shared" si="1"/>
        <v>25520</v>
      </c>
    </row>
    <row r="18" spans="1:17" ht="25.5" x14ac:dyDescent="0.2">
      <c r="A18" s="75" t="s">
        <v>385</v>
      </c>
      <c r="B18" s="76" t="s">
        <v>387</v>
      </c>
      <c r="C18" s="77">
        <v>43161</v>
      </c>
      <c r="D18" s="36"/>
      <c r="E18" s="24"/>
      <c r="F18" s="74" t="s">
        <v>179</v>
      </c>
      <c r="G18" s="26" t="s">
        <v>30</v>
      </c>
      <c r="H18" s="47" t="s">
        <v>79</v>
      </c>
      <c r="I18" s="27"/>
      <c r="J18" s="62"/>
      <c r="K18" s="53"/>
      <c r="L18" s="29">
        <f t="shared" si="0"/>
        <v>0</v>
      </c>
      <c r="M18" s="28">
        <v>21000</v>
      </c>
    </row>
    <row r="19" spans="1:17" x14ac:dyDescent="0.2">
      <c r="A19" s="75" t="s">
        <v>386</v>
      </c>
      <c r="B19" s="76" t="s">
        <v>388</v>
      </c>
      <c r="C19" s="77">
        <v>43168</v>
      </c>
      <c r="D19" s="36"/>
      <c r="E19" s="24"/>
      <c r="F19" s="74" t="s">
        <v>179</v>
      </c>
      <c r="G19" s="26" t="s">
        <v>30</v>
      </c>
      <c r="H19" s="47" t="s">
        <v>111</v>
      </c>
      <c r="I19" s="27"/>
      <c r="J19" s="62"/>
      <c r="K19" s="53"/>
      <c r="L19" s="29">
        <f t="shared" si="0"/>
        <v>0</v>
      </c>
      <c r="M19" s="28">
        <v>12400</v>
      </c>
    </row>
    <row r="20" spans="1:17" x14ac:dyDescent="0.2">
      <c r="A20" s="75" t="s">
        <v>867</v>
      </c>
      <c r="B20" s="76" t="s">
        <v>866</v>
      </c>
      <c r="C20" s="77">
        <v>43203</v>
      </c>
      <c r="D20" s="36"/>
      <c r="E20" s="24"/>
      <c r="F20" s="74" t="s">
        <v>179</v>
      </c>
      <c r="G20" s="26" t="s">
        <v>30</v>
      </c>
      <c r="H20" s="47" t="s">
        <v>494</v>
      </c>
      <c r="I20" s="27"/>
      <c r="J20" s="62"/>
      <c r="K20" s="53"/>
      <c r="L20" s="29">
        <f t="shared" si="0"/>
        <v>0</v>
      </c>
      <c r="M20" s="28">
        <v>3000</v>
      </c>
    </row>
    <row r="21" spans="1:17" x14ac:dyDescent="0.2">
      <c r="A21" s="75" t="s">
        <v>1957</v>
      </c>
      <c r="B21" s="76" t="s">
        <v>1956</v>
      </c>
      <c r="C21" s="77">
        <v>43259</v>
      </c>
      <c r="D21" s="36"/>
      <c r="E21" s="24"/>
      <c r="F21" s="74" t="s">
        <v>179</v>
      </c>
      <c r="G21" s="26" t="s">
        <v>30</v>
      </c>
      <c r="H21" s="47" t="s">
        <v>1274</v>
      </c>
      <c r="I21" s="27"/>
      <c r="J21" s="62"/>
      <c r="K21" s="53"/>
      <c r="L21" s="29">
        <f t="shared" si="0"/>
        <v>0</v>
      </c>
      <c r="M21" s="28">
        <v>3900</v>
      </c>
    </row>
    <row r="22" spans="1:17" ht="15" x14ac:dyDescent="0.25">
      <c r="A22" s="41"/>
      <c r="B22" s="42"/>
      <c r="C22" s="43"/>
      <c r="D22" s="36"/>
      <c r="E22" s="24"/>
      <c r="F22" s="42"/>
      <c r="G22" s="26"/>
      <c r="H22" s="47"/>
      <c r="I22" s="27"/>
      <c r="J22" s="62"/>
      <c r="K22" s="53"/>
      <c r="L22" s="29">
        <f t="shared" si="0"/>
        <v>0</v>
      </c>
      <c r="M22" s="28">
        <f t="shared" si="1"/>
        <v>0</v>
      </c>
    </row>
    <row r="23" spans="1:17" ht="15" x14ac:dyDescent="0.25">
      <c r="A23" s="23"/>
      <c r="B23" s="23"/>
      <c r="C23" s="23"/>
      <c r="D23" s="25"/>
      <c r="E23" s="24"/>
      <c r="F23" s="24"/>
      <c r="G23" s="26"/>
      <c r="H23" s="32"/>
      <c r="I23" s="27"/>
      <c r="J23" s="62"/>
      <c r="K23" s="28"/>
      <c r="L23" s="29"/>
      <c r="M23" s="28">
        <f>SUM(M14:M22)</f>
        <v>499497.6</v>
      </c>
      <c r="N23" s="1"/>
      <c r="O23" s="116"/>
      <c r="P23" s="116"/>
      <c r="Q23" s="116"/>
    </row>
    <row r="24" spans="1:17" ht="16.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8"/>
      <c r="P24" s="116"/>
      <c r="Q24" s="159"/>
    </row>
    <row r="25" spans="1:17" ht="16.5" x14ac:dyDescent="0.3">
      <c r="A25" s="38" t="s">
        <v>28</v>
      </c>
      <c r="B25" s="58" t="s">
        <v>46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0"/>
      <c r="P25" s="116"/>
      <c r="Q25" s="157"/>
    </row>
    <row r="26" spans="1:17" ht="16.5" x14ac:dyDescent="0.3">
      <c r="A26" s="17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57"/>
      <c r="P26" s="116"/>
      <c r="Q26" s="116"/>
    </row>
    <row r="27" spans="1:17" ht="15" x14ac:dyDescent="0.25">
      <c r="A27" s="17"/>
      <c r="B27" s="15"/>
      <c r="C27" s="1"/>
      <c r="D27" s="46"/>
      <c r="E27" s="1"/>
      <c r="F27" s="1"/>
      <c r="G27" s="1"/>
      <c r="H27" s="1"/>
      <c r="I27" s="1"/>
      <c r="J27" s="1"/>
      <c r="K27" s="1"/>
      <c r="L27" s="1"/>
      <c r="M27" s="1"/>
      <c r="N27" s="1"/>
      <c r="O27" s="116"/>
      <c r="P27" s="116"/>
      <c r="Q27" s="116"/>
    </row>
    <row r="28" spans="1:17" ht="15" x14ac:dyDescent="0.25">
      <c r="A28" s="17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16"/>
      <c r="P28" s="116"/>
      <c r="Q28" s="116"/>
    </row>
    <row r="29" spans="1:17" ht="15" x14ac:dyDescent="0.25">
      <c r="A29" s="17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x14ac:dyDescent="0.25">
      <c r="A30" s="17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"/>
      <c r="O33" s="1"/>
      <c r="P33" s="1"/>
      <c r="Q33" s="1"/>
    </row>
    <row r="34" spans="1:17" ht="15" x14ac:dyDescent="0.25">
      <c r="A34" s="183" t="s">
        <v>23</v>
      </c>
      <c r="B34" s="183"/>
      <c r="C34" s="183"/>
      <c r="D34" s="33"/>
      <c r="E34" s="183" t="s">
        <v>24</v>
      </c>
      <c r="F34" s="183"/>
      <c r="G34" s="33"/>
      <c r="H34" s="171" t="s">
        <v>2581</v>
      </c>
      <c r="I34" s="33"/>
      <c r="J34" s="34"/>
      <c r="K34" s="171" t="s">
        <v>2643</v>
      </c>
      <c r="L34" s="34"/>
      <c r="M34" s="33"/>
    </row>
    <row r="35" spans="1:17" ht="13.9" customHeight="1" x14ac:dyDescent="0.25">
      <c r="A35" s="184" t="s">
        <v>2580</v>
      </c>
      <c r="B35" s="184"/>
      <c r="C35" s="184"/>
      <c r="D35" s="33"/>
      <c r="E35" s="185" t="s">
        <v>25</v>
      </c>
      <c r="F35" s="185"/>
      <c r="G35" s="33"/>
      <c r="H35" s="35" t="s">
        <v>26</v>
      </c>
      <c r="I35" s="33"/>
      <c r="J35" s="186" t="s">
        <v>2644</v>
      </c>
      <c r="K35" s="186"/>
      <c r="L35" s="186"/>
      <c r="M35" s="33"/>
    </row>
    <row r="36" spans="1:17" ht="15" x14ac:dyDescent="0.25">
      <c r="A36" s="55"/>
      <c r="B36" s="55"/>
      <c r="C36" s="55"/>
      <c r="D36" s="1"/>
      <c r="E36" s="1"/>
      <c r="F36" s="1"/>
      <c r="G36" s="1"/>
      <c r="H36" s="1"/>
      <c r="I36" s="1"/>
      <c r="J36" s="187"/>
      <c r="K36" s="187"/>
      <c r="L36" s="187"/>
      <c r="M36" s="1"/>
    </row>
    <row r="37" spans="1:17" ht="15" x14ac:dyDescent="0.25">
      <c r="A37" s="179" t="s">
        <v>27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</sheetData>
  <mergeCells count="15">
    <mergeCell ref="A37:M37"/>
    <mergeCell ref="A11:B11"/>
    <mergeCell ref="C11:G11"/>
    <mergeCell ref="I11:M11"/>
    <mergeCell ref="A34:C34"/>
    <mergeCell ref="E34:F34"/>
    <mergeCell ref="A35:C35"/>
    <mergeCell ref="E35:F35"/>
    <mergeCell ref="J35:L36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8"/>
  <sheetViews>
    <sheetView zoomScaleNormal="100" workbookViewId="0">
      <selection activeCell="H23" sqref="H23"/>
    </sheetView>
  </sheetViews>
  <sheetFormatPr baseColWidth="10" defaultRowHeight="14.25" x14ac:dyDescent="0.2"/>
  <cols>
    <col min="1" max="1" width="13" bestFit="1" customWidth="1"/>
    <col min="2" max="2" width="12.87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8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8" x14ac:dyDescent="0.25">
      <c r="A5" s="83" t="s">
        <v>0</v>
      </c>
      <c r="B5" s="38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8" x14ac:dyDescent="0.25">
      <c r="A6" s="17"/>
      <c r="B6" s="17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500</v>
      </c>
      <c r="D11" s="181"/>
      <c r="E11" s="181"/>
      <c r="F11" s="181"/>
      <c r="G11" s="181"/>
      <c r="H11" s="9" t="s">
        <v>9</v>
      </c>
      <c r="I11" s="182" t="s">
        <v>1186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875</v>
      </c>
      <c r="B14" s="76" t="s">
        <v>874</v>
      </c>
      <c r="C14" s="77">
        <v>43217</v>
      </c>
      <c r="D14" s="49" t="s">
        <v>501</v>
      </c>
      <c r="E14" s="50">
        <v>43202</v>
      </c>
      <c r="F14" s="74" t="s">
        <v>199</v>
      </c>
      <c r="G14" s="26" t="s">
        <v>502</v>
      </c>
      <c r="H14" s="51" t="s">
        <v>503</v>
      </c>
      <c r="I14" s="40" t="s">
        <v>58</v>
      </c>
      <c r="J14" s="61">
        <v>1</v>
      </c>
      <c r="K14" s="52">
        <v>79310.34</v>
      </c>
      <c r="L14" s="29">
        <f t="shared" ref="L14:L38" si="0">J14*K14*0.16</f>
        <v>12689.654399999999</v>
      </c>
      <c r="M14" s="28">
        <f t="shared" ref="M14:M38" si="1">J14*K14+L14</f>
        <v>91999.994399999996</v>
      </c>
    </row>
    <row r="15" spans="1:13" x14ac:dyDescent="0.2">
      <c r="A15" s="75" t="s">
        <v>872</v>
      </c>
      <c r="B15" s="76" t="s">
        <v>870</v>
      </c>
      <c r="C15" s="77">
        <v>43217</v>
      </c>
      <c r="D15" s="49">
        <v>2124</v>
      </c>
      <c r="E15" s="50">
        <v>43202</v>
      </c>
      <c r="F15" s="74" t="s">
        <v>258</v>
      </c>
      <c r="G15" s="26" t="s">
        <v>82</v>
      </c>
      <c r="H15" s="51" t="s">
        <v>527</v>
      </c>
      <c r="I15" s="40" t="s">
        <v>528</v>
      </c>
      <c r="J15" s="61">
        <v>420</v>
      </c>
      <c r="K15" s="52">
        <v>180</v>
      </c>
      <c r="L15" s="29">
        <f t="shared" si="0"/>
        <v>12096</v>
      </c>
      <c r="M15" s="28">
        <f t="shared" si="1"/>
        <v>87696</v>
      </c>
    </row>
    <row r="16" spans="1:13" x14ac:dyDescent="0.2">
      <c r="A16" s="75" t="s">
        <v>873</v>
      </c>
      <c r="B16" s="76" t="s">
        <v>871</v>
      </c>
      <c r="C16" s="77">
        <v>43217</v>
      </c>
      <c r="D16" s="49">
        <v>2125</v>
      </c>
      <c r="E16" s="50">
        <v>43202</v>
      </c>
      <c r="F16" s="74" t="s">
        <v>258</v>
      </c>
      <c r="G16" s="26" t="s">
        <v>82</v>
      </c>
      <c r="H16" s="51" t="s">
        <v>527</v>
      </c>
      <c r="I16" s="40" t="s">
        <v>528</v>
      </c>
      <c r="J16" s="61">
        <v>280</v>
      </c>
      <c r="K16" s="52">
        <v>180</v>
      </c>
      <c r="L16" s="29">
        <f t="shared" si="0"/>
        <v>8064</v>
      </c>
      <c r="M16" s="28">
        <f t="shared" si="1"/>
        <v>58464</v>
      </c>
    </row>
    <row r="17" spans="1:13" x14ac:dyDescent="0.2">
      <c r="A17" s="75" t="s">
        <v>878</v>
      </c>
      <c r="B17" s="76" t="s">
        <v>876</v>
      </c>
      <c r="C17" s="77">
        <v>43217</v>
      </c>
      <c r="D17" s="49" t="s">
        <v>534</v>
      </c>
      <c r="E17" s="50">
        <v>43200</v>
      </c>
      <c r="F17" s="74" t="s">
        <v>199</v>
      </c>
      <c r="G17" s="26" t="s">
        <v>471</v>
      </c>
      <c r="H17" s="51" t="s">
        <v>531</v>
      </c>
      <c r="I17" s="40" t="s">
        <v>532</v>
      </c>
      <c r="J17" s="61">
        <v>96</v>
      </c>
      <c r="K17" s="52">
        <v>430</v>
      </c>
      <c r="L17" s="29">
        <f t="shared" si="0"/>
        <v>6604.8</v>
      </c>
      <c r="M17" s="28">
        <f t="shared" si="1"/>
        <v>47884.800000000003</v>
      </c>
    </row>
    <row r="18" spans="1:13" x14ac:dyDescent="0.2">
      <c r="A18" s="75" t="s">
        <v>879</v>
      </c>
      <c r="B18" s="76" t="s">
        <v>877</v>
      </c>
      <c r="C18" s="77">
        <v>43217</v>
      </c>
      <c r="D18" s="36" t="s">
        <v>536</v>
      </c>
      <c r="E18" s="24">
        <v>43200</v>
      </c>
      <c r="F18" s="74" t="s">
        <v>199</v>
      </c>
      <c r="G18" s="26" t="s">
        <v>471</v>
      </c>
      <c r="H18" s="47" t="s">
        <v>537</v>
      </c>
      <c r="I18" s="27" t="s">
        <v>532</v>
      </c>
      <c r="J18" s="62">
        <v>96</v>
      </c>
      <c r="K18" s="53">
        <v>350</v>
      </c>
      <c r="L18" s="29">
        <f t="shared" si="0"/>
        <v>5376</v>
      </c>
      <c r="M18" s="28">
        <f t="shared" si="1"/>
        <v>38976</v>
      </c>
    </row>
    <row r="19" spans="1:13" ht="25.5" x14ac:dyDescent="0.2">
      <c r="A19" s="75" t="s">
        <v>869</v>
      </c>
      <c r="B19" s="76" t="s">
        <v>868</v>
      </c>
      <c r="C19" s="77">
        <v>43217</v>
      </c>
      <c r="D19" s="36"/>
      <c r="E19" s="24"/>
      <c r="F19" s="74" t="s">
        <v>179</v>
      </c>
      <c r="G19" s="26" t="s">
        <v>30</v>
      </c>
      <c r="H19" s="47" t="s">
        <v>562</v>
      </c>
      <c r="I19" s="27"/>
      <c r="J19" s="62"/>
      <c r="K19" s="53"/>
      <c r="L19" s="29">
        <f t="shared" si="0"/>
        <v>0</v>
      </c>
      <c r="M19" s="28">
        <v>15150</v>
      </c>
    </row>
    <row r="20" spans="1:13" ht="25.5" x14ac:dyDescent="0.2">
      <c r="A20" s="75" t="s">
        <v>1180</v>
      </c>
      <c r="B20" s="76" t="s">
        <v>1179</v>
      </c>
      <c r="C20" s="77">
        <v>43229</v>
      </c>
      <c r="D20" s="36">
        <v>8719</v>
      </c>
      <c r="E20" s="24">
        <v>43202</v>
      </c>
      <c r="F20" s="74" t="s">
        <v>196</v>
      </c>
      <c r="G20" s="32" t="s">
        <v>552</v>
      </c>
      <c r="H20" s="47" t="s">
        <v>591</v>
      </c>
      <c r="I20" s="27" t="s">
        <v>96</v>
      </c>
      <c r="J20" s="62">
        <v>2</v>
      </c>
      <c r="K20" s="53">
        <v>2413.793103</v>
      </c>
      <c r="L20" s="29">
        <f t="shared" si="0"/>
        <v>772.41379296000002</v>
      </c>
      <c r="M20" s="28">
        <f t="shared" si="1"/>
        <v>5599.9999989600001</v>
      </c>
    </row>
    <row r="21" spans="1:13" ht="25.5" x14ac:dyDescent="0.2">
      <c r="A21" s="75" t="s">
        <v>1182</v>
      </c>
      <c r="B21" s="76" t="s">
        <v>1181</v>
      </c>
      <c r="C21" s="77">
        <v>43229</v>
      </c>
      <c r="D21" s="36">
        <v>8720</v>
      </c>
      <c r="E21" s="24">
        <v>43202</v>
      </c>
      <c r="F21" s="74" t="s">
        <v>196</v>
      </c>
      <c r="G21" s="32" t="s">
        <v>552</v>
      </c>
      <c r="H21" s="47" t="s">
        <v>592</v>
      </c>
      <c r="I21" s="27" t="s">
        <v>593</v>
      </c>
      <c r="J21" s="62">
        <v>2</v>
      </c>
      <c r="K21" s="53">
        <v>2931.034482</v>
      </c>
      <c r="L21" s="29">
        <f t="shared" si="0"/>
        <v>937.93103424000003</v>
      </c>
      <c r="M21" s="28">
        <f t="shared" si="1"/>
        <v>6799.9999982400004</v>
      </c>
    </row>
    <row r="22" spans="1:13" ht="25.5" x14ac:dyDescent="0.2">
      <c r="A22" s="75" t="s">
        <v>1177</v>
      </c>
      <c r="B22" s="76" t="s">
        <v>1175</v>
      </c>
      <c r="C22" s="77">
        <v>43224</v>
      </c>
      <c r="D22" s="36"/>
      <c r="E22" s="24"/>
      <c r="F22" s="74" t="s">
        <v>179</v>
      </c>
      <c r="G22" s="26" t="s">
        <v>30</v>
      </c>
      <c r="H22" s="47" t="s">
        <v>594</v>
      </c>
      <c r="I22" s="27"/>
      <c r="J22" s="62"/>
      <c r="K22" s="53"/>
      <c r="L22" s="29">
        <f t="shared" si="0"/>
        <v>0</v>
      </c>
      <c r="M22" s="28">
        <v>18300</v>
      </c>
    </row>
    <row r="23" spans="1:13" ht="25.5" x14ac:dyDescent="0.2">
      <c r="A23" s="75" t="s">
        <v>1178</v>
      </c>
      <c r="B23" s="76" t="s">
        <v>1176</v>
      </c>
      <c r="C23" s="77">
        <v>43231</v>
      </c>
      <c r="D23" s="36"/>
      <c r="E23" s="24"/>
      <c r="F23" s="74" t="s">
        <v>179</v>
      </c>
      <c r="G23" s="26" t="s">
        <v>30</v>
      </c>
      <c r="H23" s="47" t="s">
        <v>599</v>
      </c>
      <c r="I23" s="27"/>
      <c r="J23" s="62"/>
      <c r="K23" s="53"/>
      <c r="L23" s="29">
        <f t="shared" si="0"/>
        <v>0</v>
      </c>
      <c r="M23" s="28">
        <v>11150</v>
      </c>
    </row>
    <row r="24" spans="1:13" x14ac:dyDescent="0.2">
      <c r="A24" s="75" t="s">
        <v>1187</v>
      </c>
      <c r="B24" s="76" t="s">
        <v>1185</v>
      </c>
      <c r="C24" s="77">
        <v>43235</v>
      </c>
      <c r="D24" s="36" t="s">
        <v>609</v>
      </c>
      <c r="E24" s="24">
        <v>43217</v>
      </c>
      <c r="F24" s="74" t="s">
        <v>340</v>
      </c>
      <c r="G24" s="26" t="s">
        <v>145</v>
      </c>
      <c r="H24" s="47" t="s">
        <v>610</v>
      </c>
      <c r="I24" s="27" t="s">
        <v>77</v>
      </c>
      <c r="J24" s="62">
        <v>40</v>
      </c>
      <c r="K24" s="53">
        <v>60</v>
      </c>
      <c r="L24" s="29">
        <f t="shared" si="0"/>
        <v>384</v>
      </c>
      <c r="M24" s="28">
        <f t="shared" si="1"/>
        <v>2784</v>
      </c>
    </row>
    <row r="25" spans="1:13" x14ac:dyDescent="0.2">
      <c r="A25" s="75" t="s">
        <v>1187</v>
      </c>
      <c r="B25" s="76" t="s">
        <v>1185</v>
      </c>
      <c r="C25" s="77">
        <v>43235</v>
      </c>
      <c r="D25" s="36" t="s">
        <v>609</v>
      </c>
      <c r="E25" s="24">
        <v>43217</v>
      </c>
      <c r="F25" s="74" t="s">
        <v>340</v>
      </c>
      <c r="G25" s="26" t="s">
        <v>145</v>
      </c>
      <c r="H25" s="48" t="s">
        <v>518</v>
      </c>
      <c r="I25" s="27" t="s">
        <v>77</v>
      </c>
      <c r="J25" s="62">
        <v>15</v>
      </c>
      <c r="K25" s="53">
        <v>520</v>
      </c>
      <c r="L25" s="29">
        <f t="shared" si="0"/>
        <v>1248</v>
      </c>
      <c r="M25" s="28">
        <f t="shared" si="1"/>
        <v>9048</v>
      </c>
    </row>
    <row r="26" spans="1:13" ht="25.5" x14ac:dyDescent="0.2">
      <c r="A26" s="75" t="s">
        <v>1183</v>
      </c>
      <c r="B26" s="76" t="s">
        <v>1184</v>
      </c>
      <c r="C26" s="77">
        <v>43235</v>
      </c>
      <c r="D26" s="36">
        <v>8820</v>
      </c>
      <c r="E26" s="24">
        <v>43214</v>
      </c>
      <c r="F26" s="74" t="s">
        <v>196</v>
      </c>
      <c r="G26" s="32" t="s">
        <v>552</v>
      </c>
      <c r="H26" s="48" t="s">
        <v>592</v>
      </c>
      <c r="I26" s="27" t="s">
        <v>96</v>
      </c>
      <c r="J26" s="62">
        <v>3</v>
      </c>
      <c r="K26" s="53">
        <v>2931.034482</v>
      </c>
      <c r="L26" s="29">
        <f t="shared" si="0"/>
        <v>1406.8965513600001</v>
      </c>
      <c r="M26" s="28">
        <f t="shared" si="1"/>
        <v>10199.999997360001</v>
      </c>
    </row>
    <row r="27" spans="1:13" x14ac:dyDescent="0.2">
      <c r="A27" s="75" t="s">
        <v>1189</v>
      </c>
      <c r="B27" s="76" t="s">
        <v>1188</v>
      </c>
      <c r="C27" s="77">
        <v>43235</v>
      </c>
      <c r="D27" s="36" t="s">
        <v>614</v>
      </c>
      <c r="E27" s="24">
        <v>43210</v>
      </c>
      <c r="F27" s="74" t="s">
        <v>258</v>
      </c>
      <c r="G27" s="26" t="s">
        <v>471</v>
      </c>
      <c r="H27" s="48" t="s">
        <v>481</v>
      </c>
      <c r="I27" s="27" t="s">
        <v>59</v>
      </c>
      <c r="J27" s="62">
        <v>2</v>
      </c>
      <c r="K27" s="53">
        <v>1980</v>
      </c>
      <c r="L27" s="29">
        <f t="shared" si="0"/>
        <v>633.6</v>
      </c>
      <c r="M27" s="28">
        <f t="shared" si="1"/>
        <v>4593.6000000000004</v>
      </c>
    </row>
    <row r="28" spans="1:13" x14ac:dyDescent="0.2">
      <c r="A28" s="75" t="s">
        <v>1189</v>
      </c>
      <c r="B28" s="76" t="s">
        <v>1188</v>
      </c>
      <c r="C28" s="77">
        <v>43235</v>
      </c>
      <c r="D28" s="36" t="s">
        <v>614</v>
      </c>
      <c r="E28" s="24">
        <v>43210</v>
      </c>
      <c r="F28" s="74" t="s">
        <v>258</v>
      </c>
      <c r="G28" s="26" t="s">
        <v>471</v>
      </c>
      <c r="H28" s="48" t="s">
        <v>482</v>
      </c>
      <c r="I28" s="27" t="s">
        <v>59</v>
      </c>
      <c r="J28" s="62">
        <v>2</v>
      </c>
      <c r="K28" s="53">
        <v>1980</v>
      </c>
      <c r="L28" s="29">
        <f t="shared" si="0"/>
        <v>633.6</v>
      </c>
      <c r="M28" s="28">
        <f t="shared" si="1"/>
        <v>4593.6000000000004</v>
      </c>
    </row>
    <row r="29" spans="1:13" x14ac:dyDescent="0.2">
      <c r="A29" s="75" t="s">
        <v>1189</v>
      </c>
      <c r="B29" s="76" t="s">
        <v>1188</v>
      </c>
      <c r="C29" s="77">
        <v>43235</v>
      </c>
      <c r="D29" s="36" t="s">
        <v>614</v>
      </c>
      <c r="E29" s="24">
        <v>43210</v>
      </c>
      <c r="F29" s="74" t="s">
        <v>258</v>
      </c>
      <c r="G29" s="26" t="s">
        <v>471</v>
      </c>
      <c r="H29" s="48" t="s">
        <v>460</v>
      </c>
      <c r="I29" s="27" t="s">
        <v>56</v>
      </c>
      <c r="J29" s="62">
        <v>4</v>
      </c>
      <c r="K29" s="53">
        <v>450</v>
      </c>
      <c r="L29" s="29">
        <f t="shared" si="0"/>
        <v>288</v>
      </c>
      <c r="M29" s="28">
        <f t="shared" si="1"/>
        <v>2088</v>
      </c>
    </row>
    <row r="30" spans="1:13" x14ac:dyDescent="0.2">
      <c r="A30" s="75" t="s">
        <v>1191</v>
      </c>
      <c r="B30" s="76" t="s">
        <v>1190</v>
      </c>
      <c r="C30" s="77">
        <v>43242</v>
      </c>
      <c r="D30" s="36">
        <v>748</v>
      </c>
      <c r="E30" s="24">
        <v>43234</v>
      </c>
      <c r="F30" s="74" t="s">
        <v>258</v>
      </c>
      <c r="G30" s="26" t="s">
        <v>484</v>
      </c>
      <c r="H30" s="48" t="s">
        <v>97</v>
      </c>
      <c r="I30" s="27" t="s">
        <v>59</v>
      </c>
      <c r="J30" s="62">
        <v>2</v>
      </c>
      <c r="K30" s="53">
        <v>1540</v>
      </c>
      <c r="L30" s="29">
        <f t="shared" si="0"/>
        <v>492.8</v>
      </c>
      <c r="M30" s="28">
        <f t="shared" si="1"/>
        <v>3572.8</v>
      </c>
    </row>
    <row r="31" spans="1:13" x14ac:dyDescent="0.2">
      <c r="A31" s="75" t="s">
        <v>1191</v>
      </c>
      <c r="B31" s="76" t="s">
        <v>1190</v>
      </c>
      <c r="C31" s="77">
        <v>43242</v>
      </c>
      <c r="D31" s="36">
        <v>748</v>
      </c>
      <c r="E31" s="24">
        <v>43234</v>
      </c>
      <c r="F31" s="74" t="s">
        <v>258</v>
      </c>
      <c r="G31" s="26" t="s">
        <v>484</v>
      </c>
      <c r="H31" s="48" t="s">
        <v>485</v>
      </c>
      <c r="I31" s="27" t="s">
        <v>59</v>
      </c>
      <c r="J31" s="62">
        <v>2</v>
      </c>
      <c r="K31" s="53">
        <v>1540</v>
      </c>
      <c r="L31" s="29">
        <f t="shared" si="0"/>
        <v>492.8</v>
      </c>
      <c r="M31" s="28">
        <f t="shared" si="1"/>
        <v>3572.8</v>
      </c>
    </row>
    <row r="32" spans="1:13" x14ac:dyDescent="0.2">
      <c r="A32" s="75" t="s">
        <v>1191</v>
      </c>
      <c r="B32" s="76" t="s">
        <v>1190</v>
      </c>
      <c r="C32" s="77">
        <v>43242</v>
      </c>
      <c r="D32" s="36">
        <v>748</v>
      </c>
      <c r="E32" s="24">
        <v>43234</v>
      </c>
      <c r="F32" s="74" t="s">
        <v>258</v>
      </c>
      <c r="G32" s="26" t="s">
        <v>484</v>
      </c>
      <c r="H32" s="48" t="s">
        <v>460</v>
      </c>
      <c r="I32" s="27" t="s">
        <v>59</v>
      </c>
      <c r="J32" s="62">
        <v>4</v>
      </c>
      <c r="K32" s="53">
        <v>495</v>
      </c>
      <c r="L32" s="29">
        <f t="shared" si="0"/>
        <v>316.8</v>
      </c>
      <c r="M32" s="28">
        <f t="shared" si="1"/>
        <v>2296.8000000000002</v>
      </c>
    </row>
    <row r="33" spans="1:17" ht="15" x14ac:dyDescent="0.25">
      <c r="A33" s="75" t="s">
        <v>1193</v>
      </c>
      <c r="B33" s="76" t="s">
        <v>1192</v>
      </c>
      <c r="C33" s="77">
        <v>43250</v>
      </c>
      <c r="D33" s="36">
        <v>2209</v>
      </c>
      <c r="E33" s="24">
        <v>43237</v>
      </c>
      <c r="F33" s="74" t="s">
        <v>258</v>
      </c>
      <c r="G33" s="26" t="s">
        <v>82</v>
      </c>
      <c r="H33" s="48" t="s">
        <v>527</v>
      </c>
      <c r="I33" s="27" t="s">
        <v>528</v>
      </c>
      <c r="J33" s="62">
        <v>250</v>
      </c>
      <c r="K33" s="53">
        <v>180</v>
      </c>
      <c r="L33" s="29">
        <f t="shared" si="0"/>
        <v>7200</v>
      </c>
      <c r="M33" s="28">
        <f t="shared" si="1"/>
        <v>52200</v>
      </c>
      <c r="N33" s="1"/>
      <c r="O33" s="1"/>
      <c r="P33" s="1"/>
      <c r="Q33" s="1"/>
    </row>
    <row r="34" spans="1:17" ht="15" x14ac:dyDescent="0.25">
      <c r="A34" s="75" t="s">
        <v>1195</v>
      </c>
      <c r="B34" s="76" t="s">
        <v>1194</v>
      </c>
      <c r="C34" s="77">
        <v>43250</v>
      </c>
      <c r="D34" s="36" t="s">
        <v>931</v>
      </c>
      <c r="E34" s="24">
        <v>43238</v>
      </c>
      <c r="F34" s="74" t="s">
        <v>199</v>
      </c>
      <c r="G34" s="26" t="s">
        <v>471</v>
      </c>
      <c r="H34" s="48" t="s">
        <v>932</v>
      </c>
      <c r="I34" s="27" t="s">
        <v>532</v>
      </c>
      <c r="J34" s="62">
        <v>192</v>
      </c>
      <c r="K34" s="53">
        <v>212.5</v>
      </c>
      <c r="L34" s="29">
        <f t="shared" si="0"/>
        <v>6528</v>
      </c>
      <c r="M34" s="28">
        <f t="shared" si="1"/>
        <v>47328</v>
      </c>
      <c r="N34" s="1"/>
      <c r="O34" s="1"/>
      <c r="P34" s="1"/>
      <c r="Q34" s="1"/>
    </row>
    <row r="35" spans="1:17" ht="15" x14ac:dyDescent="0.25">
      <c r="A35" s="75" t="s">
        <v>1197</v>
      </c>
      <c r="B35" s="76" t="s">
        <v>1196</v>
      </c>
      <c r="C35" s="77">
        <v>43250</v>
      </c>
      <c r="D35" s="36" t="s">
        <v>934</v>
      </c>
      <c r="E35" s="24">
        <v>43238</v>
      </c>
      <c r="F35" s="74" t="s">
        <v>258</v>
      </c>
      <c r="G35" s="26" t="s">
        <v>471</v>
      </c>
      <c r="H35" s="48" t="s">
        <v>935</v>
      </c>
      <c r="I35" s="27" t="s">
        <v>497</v>
      </c>
      <c r="J35" s="62">
        <v>420</v>
      </c>
      <c r="K35" s="53">
        <v>180</v>
      </c>
      <c r="L35" s="29">
        <f>J35*K35*0.16</f>
        <v>12096</v>
      </c>
      <c r="M35" s="28">
        <f>J35*K35+L35</f>
        <v>87696</v>
      </c>
      <c r="N35" s="1"/>
      <c r="O35" s="1"/>
      <c r="P35" s="1"/>
      <c r="Q35" s="1"/>
    </row>
    <row r="36" spans="1:17" ht="25.5" x14ac:dyDescent="0.25">
      <c r="A36" s="75" t="s">
        <v>1696</v>
      </c>
      <c r="B36" s="76" t="s">
        <v>1697</v>
      </c>
      <c r="C36" s="77">
        <v>43252</v>
      </c>
      <c r="D36" s="36"/>
      <c r="E36" s="24"/>
      <c r="F36" s="74" t="s">
        <v>179</v>
      </c>
      <c r="G36" s="26" t="s">
        <v>30</v>
      </c>
      <c r="H36" s="48" t="s">
        <v>967</v>
      </c>
      <c r="I36" s="27"/>
      <c r="J36" s="62"/>
      <c r="K36" s="53"/>
      <c r="L36" s="29">
        <f>J36*K36*0.16</f>
        <v>0</v>
      </c>
      <c r="M36" s="28">
        <v>13100</v>
      </c>
      <c r="N36" s="1"/>
      <c r="O36" s="1"/>
      <c r="P36" s="1"/>
      <c r="Q36" s="1"/>
    </row>
    <row r="37" spans="1:17" ht="25.5" x14ac:dyDescent="0.25">
      <c r="A37" s="75" t="s">
        <v>1698</v>
      </c>
      <c r="B37" s="76" t="s">
        <v>1699</v>
      </c>
      <c r="C37" s="77">
        <v>43259</v>
      </c>
      <c r="D37" s="36"/>
      <c r="E37" s="24"/>
      <c r="F37" s="74" t="s">
        <v>179</v>
      </c>
      <c r="G37" s="26" t="s">
        <v>30</v>
      </c>
      <c r="H37" s="48" t="s">
        <v>1274</v>
      </c>
      <c r="I37" s="27"/>
      <c r="J37" s="62"/>
      <c r="K37" s="53"/>
      <c r="L37" s="29">
        <f>J37*K37*0.16</f>
        <v>0</v>
      </c>
      <c r="M37" s="28">
        <v>14100</v>
      </c>
      <c r="N37" s="1"/>
      <c r="O37" s="1"/>
      <c r="P37" s="1"/>
      <c r="Q37" s="1"/>
    </row>
    <row r="38" spans="1:17" ht="15" x14ac:dyDescent="0.25">
      <c r="A38" s="75" t="s">
        <v>1700</v>
      </c>
      <c r="B38" s="76" t="s">
        <v>1701</v>
      </c>
      <c r="C38" s="77">
        <v>43258</v>
      </c>
      <c r="D38" s="94" t="s">
        <v>1324</v>
      </c>
      <c r="E38" s="24">
        <v>43249</v>
      </c>
      <c r="F38" s="74" t="s">
        <v>258</v>
      </c>
      <c r="G38" s="26" t="s">
        <v>471</v>
      </c>
      <c r="H38" s="48" t="s">
        <v>1325</v>
      </c>
      <c r="I38" s="27" t="s">
        <v>1326</v>
      </c>
      <c r="J38" s="62">
        <v>350</v>
      </c>
      <c r="K38" s="53">
        <v>180</v>
      </c>
      <c r="L38" s="29">
        <f t="shared" si="0"/>
        <v>10080</v>
      </c>
      <c r="M38" s="28">
        <f t="shared" si="1"/>
        <v>73080</v>
      </c>
      <c r="N38" s="1"/>
      <c r="O38" s="1"/>
      <c r="P38" s="1"/>
      <c r="Q38" s="1"/>
    </row>
    <row r="39" spans="1:17" ht="15" x14ac:dyDescent="0.25">
      <c r="A39" s="75" t="s">
        <v>1702</v>
      </c>
      <c r="B39" s="76" t="s">
        <v>1703</v>
      </c>
      <c r="C39" s="77">
        <v>43259</v>
      </c>
      <c r="D39" s="94">
        <v>758</v>
      </c>
      <c r="E39" s="24">
        <v>43251</v>
      </c>
      <c r="F39" s="74" t="s">
        <v>258</v>
      </c>
      <c r="G39" s="26" t="s">
        <v>484</v>
      </c>
      <c r="H39" s="48" t="s">
        <v>97</v>
      </c>
      <c r="I39" s="27" t="s">
        <v>59</v>
      </c>
      <c r="J39" s="62">
        <v>1</v>
      </c>
      <c r="K39" s="53">
        <v>1540</v>
      </c>
      <c r="L39" s="29">
        <f>J39*K39*0.16</f>
        <v>246.4</v>
      </c>
      <c r="M39" s="28">
        <f>J39*K39+L39</f>
        <v>1786.4</v>
      </c>
      <c r="N39" s="1"/>
      <c r="O39" s="1"/>
      <c r="P39" s="1"/>
      <c r="Q39" s="1"/>
    </row>
    <row r="40" spans="1:17" ht="15" x14ac:dyDescent="0.25">
      <c r="A40" s="75" t="s">
        <v>1702</v>
      </c>
      <c r="B40" s="76" t="s">
        <v>1703</v>
      </c>
      <c r="C40" s="77">
        <v>43259</v>
      </c>
      <c r="D40" s="94">
        <v>758</v>
      </c>
      <c r="E40" s="24">
        <v>43251</v>
      </c>
      <c r="F40" s="74" t="s">
        <v>258</v>
      </c>
      <c r="G40" s="26" t="s">
        <v>484</v>
      </c>
      <c r="H40" s="48" t="s">
        <v>485</v>
      </c>
      <c r="I40" s="27" t="s">
        <v>59</v>
      </c>
      <c r="J40" s="62">
        <v>1</v>
      </c>
      <c r="K40" s="53">
        <v>1540</v>
      </c>
      <c r="L40" s="29">
        <f>J40*K40*0.16</f>
        <v>246.4</v>
      </c>
      <c r="M40" s="28">
        <f>J40*K40+L40</f>
        <v>1786.4</v>
      </c>
      <c r="N40" s="1"/>
      <c r="O40" s="1"/>
      <c r="P40" s="1"/>
      <c r="Q40" s="1"/>
    </row>
    <row r="41" spans="1:17" ht="15" x14ac:dyDescent="0.25">
      <c r="A41" s="75" t="s">
        <v>1702</v>
      </c>
      <c r="B41" s="76" t="s">
        <v>1703</v>
      </c>
      <c r="C41" s="77">
        <v>43259</v>
      </c>
      <c r="D41" s="94">
        <v>758</v>
      </c>
      <c r="E41" s="24">
        <v>43251</v>
      </c>
      <c r="F41" s="74" t="s">
        <v>258</v>
      </c>
      <c r="G41" s="26" t="s">
        <v>484</v>
      </c>
      <c r="H41" s="48" t="s">
        <v>460</v>
      </c>
      <c r="I41" s="27" t="s">
        <v>59</v>
      </c>
      <c r="J41" s="62">
        <v>2</v>
      </c>
      <c r="K41" s="53">
        <v>495</v>
      </c>
      <c r="L41" s="29">
        <f>J41*K41*0.16</f>
        <v>158.4</v>
      </c>
      <c r="M41" s="28">
        <f>J41*K41+L41</f>
        <v>1148.4000000000001</v>
      </c>
      <c r="N41" s="1"/>
      <c r="O41" s="1"/>
      <c r="P41" s="1"/>
      <c r="Q41" s="1"/>
    </row>
    <row r="42" spans="1:17" ht="25.5" x14ac:dyDescent="0.25">
      <c r="A42" s="75" t="s">
        <v>1704</v>
      </c>
      <c r="B42" s="76" t="s">
        <v>1705</v>
      </c>
      <c r="C42" s="77">
        <v>43266</v>
      </c>
      <c r="D42" s="37"/>
      <c r="E42" s="24"/>
      <c r="F42" s="74" t="s">
        <v>179</v>
      </c>
      <c r="G42" s="26" t="s">
        <v>30</v>
      </c>
      <c r="H42" s="48" t="s">
        <v>1353</v>
      </c>
      <c r="I42" s="27"/>
      <c r="J42" s="62"/>
      <c r="K42" s="53"/>
      <c r="L42" s="29">
        <f>J42*K42*0.16</f>
        <v>0</v>
      </c>
      <c r="M42" s="28">
        <v>5750</v>
      </c>
      <c r="N42" s="1"/>
      <c r="O42" s="1"/>
      <c r="P42" s="1"/>
      <c r="Q42" s="1"/>
    </row>
    <row r="43" spans="1:17" ht="25.5" x14ac:dyDescent="0.25">
      <c r="A43" s="75" t="s">
        <v>1706</v>
      </c>
      <c r="B43" s="76" t="s">
        <v>1707</v>
      </c>
      <c r="C43" s="77">
        <v>43273</v>
      </c>
      <c r="D43" s="37"/>
      <c r="E43" s="24"/>
      <c r="F43" s="74" t="s">
        <v>179</v>
      </c>
      <c r="G43" s="26" t="s">
        <v>30</v>
      </c>
      <c r="H43" s="48" t="s">
        <v>1372</v>
      </c>
      <c r="I43" s="27"/>
      <c r="J43" s="62"/>
      <c r="K43" s="53"/>
      <c r="L43" s="29">
        <f>J43*K43*0.16</f>
        <v>0</v>
      </c>
      <c r="M43" s="28">
        <v>13600</v>
      </c>
      <c r="N43" s="1"/>
      <c r="O43" s="1"/>
      <c r="P43" s="1"/>
      <c r="Q43" s="1"/>
    </row>
    <row r="44" spans="1:17" ht="15" x14ac:dyDescent="0.25">
      <c r="A44" s="23"/>
      <c r="B44" s="23"/>
      <c r="C44" s="23"/>
      <c r="D44" s="25"/>
      <c r="E44" s="24"/>
      <c r="F44" s="24"/>
      <c r="G44" s="26"/>
      <c r="H44" s="32"/>
      <c r="I44" s="27"/>
      <c r="J44" s="62"/>
      <c r="K44" s="28"/>
      <c r="L44" s="29"/>
      <c r="M44" s="28">
        <f>SUM(M14:M43)</f>
        <v>736345.59439455997</v>
      </c>
      <c r="N44" s="1"/>
      <c r="O44" s="116"/>
      <c r="P44" s="116"/>
      <c r="Q44" s="116"/>
    </row>
    <row r="45" spans="1:17" ht="16.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8"/>
      <c r="P45" s="116"/>
      <c r="Q45" s="159"/>
    </row>
    <row r="46" spans="1:17" ht="16.5" x14ac:dyDescent="0.3">
      <c r="A46" s="38" t="s">
        <v>28</v>
      </c>
      <c r="B46" s="58" t="s">
        <v>499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60"/>
      <c r="P46" s="116"/>
      <c r="Q46" s="157"/>
    </row>
    <row r="47" spans="1:17" ht="16.5" x14ac:dyDescent="0.3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7"/>
      <c r="P47" s="116"/>
      <c r="Q47" s="116"/>
    </row>
    <row r="48" spans="1:17" ht="15" x14ac:dyDescent="0.25">
      <c r="A48" s="17"/>
      <c r="B48" s="15"/>
      <c r="C48" s="1"/>
      <c r="D48" s="46"/>
      <c r="E48" s="1"/>
      <c r="F48" s="1"/>
      <c r="G48" s="1"/>
      <c r="H48" s="1"/>
      <c r="I48" s="1"/>
      <c r="J48" s="1"/>
      <c r="K48" s="1"/>
      <c r="L48" s="1"/>
      <c r="M48" s="1"/>
      <c r="N48" s="1"/>
      <c r="O48" s="116"/>
      <c r="P48" s="116"/>
      <c r="Q48" s="116"/>
    </row>
    <row r="49" spans="1:17" ht="15" x14ac:dyDescent="0.25">
      <c r="A49" s="17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16"/>
      <c r="P49" s="116"/>
      <c r="Q49" s="116"/>
    </row>
    <row r="50" spans="1:17" ht="15" x14ac:dyDescent="0.25">
      <c r="A50" s="17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16"/>
      <c r="P50" s="116"/>
      <c r="Q50" s="116"/>
    </row>
    <row r="51" spans="1:17" ht="15" x14ac:dyDescent="0.25">
      <c r="A51" s="17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16"/>
      <c r="P51" s="116"/>
      <c r="Q51" s="116"/>
    </row>
    <row r="52" spans="1:17" ht="15" x14ac:dyDescent="0.25">
      <c r="A52" s="17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x14ac:dyDescent="0.25">
      <c r="A53" s="17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1"/>
      <c r="O54" s="1"/>
      <c r="P54" s="1"/>
      <c r="Q54" s="1"/>
    </row>
    <row r="55" spans="1:17" ht="15" x14ac:dyDescent="0.25">
      <c r="A55" s="183" t="s">
        <v>23</v>
      </c>
      <c r="B55" s="183"/>
      <c r="C55" s="183"/>
      <c r="D55" s="33"/>
      <c r="E55" s="183" t="s">
        <v>24</v>
      </c>
      <c r="F55" s="183"/>
      <c r="G55" s="33"/>
      <c r="H55" s="171" t="s">
        <v>2581</v>
      </c>
      <c r="I55" s="33"/>
      <c r="J55" s="34"/>
      <c r="K55" s="171" t="s">
        <v>2643</v>
      </c>
      <c r="L55" s="34"/>
      <c r="M55" s="33"/>
    </row>
    <row r="56" spans="1:17" ht="13.9" customHeight="1" x14ac:dyDescent="0.25">
      <c r="A56" s="184" t="s">
        <v>2580</v>
      </c>
      <c r="B56" s="184"/>
      <c r="C56" s="184"/>
      <c r="D56" s="33"/>
      <c r="E56" s="185" t="s">
        <v>25</v>
      </c>
      <c r="F56" s="185"/>
      <c r="G56" s="33"/>
      <c r="H56" s="35" t="s">
        <v>26</v>
      </c>
      <c r="I56" s="33"/>
      <c r="J56" s="186" t="s">
        <v>2644</v>
      </c>
      <c r="K56" s="186"/>
      <c r="L56" s="186"/>
      <c r="M56" s="33"/>
    </row>
    <row r="57" spans="1:17" ht="15" x14ac:dyDescent="0.25">
      <c r="A57" s="55"/>
      <c r="B57" s="55"/>
      <c r="C57" s="55"/>
      <c r="D57" s="1"/>
      <c r="E57" s="1"/>
      <c r="F57" s="1"/>
      <c r="G57" s="1"/>
      <c r="H57" s="1"/>
      <c r="I57" s="1"/>
      <c r="J57" s="187"/>
      <c r="K57" s="187"/>
      <c r="L57" s="187"/>
      <c r="M57" s="1"/>
    </row>
    <row r="58" spans="1:17" ht="15" x14ac:dyDescent="0.25">
      <c r="A58" s="179" t="s">
        <v>27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</row>
  </sheetData>
  <mergeCells count="15">
    <mergeCell ref="A58:M58"/>
    <mergeCell ref="A11:B11"/>
    <mergeCell ref="C11:G11"/>
    <mergeCell ref="I11:M11"/>
    <mergeCell ref="A55:C55"/>
    <mergeCell ref="E55:F55"/>
    <mergeCell ref="A56:C56"/>
    <mergeCell ref="E56:F56"/>
    <mergeCell ref="J56:L57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verticalDpi="0" r:id="rId2"/>
  <headerFooter>
    <oddFooter>Página &amp;P&amp;R&amp;A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3"/>
  <sheetViews>
    <sheetView topLeftCell="A4" zoomScaleNormal="100" workbookViewId="0">
      <selection activeCell="I22" sqref="I22"/>
    </sheetView>
  </sheetViews>
  <sheetFormatPr baseColWidth="10" defaultRowHeight="14.25" x14ac:dyDescent="0.2"/>
  <cols>
    <col min="1" max="1" width="13" bestFit="1" customWidth="1"/>
    <col min="2" max="2" width="11.75" customWidth="1"/>
    <col min="7" max="7" width="17.125" bestFit="1" customWidth="1"/>
    <col min="8" max="8" width="23.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8" x14ac:dyDescent="0.25">
      <c r="A5" s="79" t="s">
        <v>0</v>
      </c>
      <c r="B5" s="3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8" x14ac:dyDescent="0.25">
      <c r="A6" s="17"/>
      <c r="B6" s="1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469</v>
      </c>
      <c r="D11" s="181"/>
      <c r="E11" s="181"/>
      <c r="F11" s="181"/>
      <c r="G11" s="181"/>
      <c r="H11" s="9" t="s">
        <v>9</v>
      </c>
      <c r="I11" s="182" t="s">
        <v>285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15" x14ac:dyDescent="0.25">
      <c r="A14" s="71" t="s">
        <v>673</v>
      </c>
      <c r="B14" s="72" t="s">
        <v>672</v>
      </c>
      <c r="C14" s="73">
        <v>43200</v>
      </c>
      <c r="D14" s="49" t="s">
        <v>478</v>
      </c>
      <c r="E14" s="50">
        <v>43185</v>
      </c>
      <c r="F14" s="42" t="s">
        <v>285</v>
      </c>
      <c r="G14" s="26" t="s">
        <v>471</v>
      </c>
      <c r="H14" s="51" t="s">
        <v>479</v>
      </c>
      <c r="I14" s="40" t="s">
        <v>473</v>
      </c>
      <c r="J14" s="61">
        <v>20</v>
      </c>
      <c r="K14" s="52">
        <v>2120</v>
      </c>
      <c r="L14" s="29">
        <f>J14*K14*0.16</f>
        <v>6784</v>
      </c>
      <c r="M14" s="28">
        <f>J14*K14+L14</f>
        <v>49184</v>
      </c>
    </row>
    <row r="15" spans="1:13" ht="15" x14ac:dyDescent="0.25">
      <c r="A15" s="71" t="s">
        <v>1515</v>
      </c>
      <c r="B15" s="72" t="s">
        <v>1514</v>
      </c>
      <c r="C15" s="73">
        <v>43266</v>
      </c>
      <c r="D15" s="49" t="s">
        <v>1371</v>
      </c>
      <c r="E15" s="50">
        <v>43253</v>
      </c>
      <c r="F15" s="42" t="s">
        <v>285</v>
      </c>
      <c r="G15" s="26" t="s">
        <v>471</v>
      </c>
      <c r="H15" s="51" t="s">
        <v>479</v>
      </c>
      <c r="I15" s="40" t="s">
        <v>473</v>
      </c>
      <c r="J15" s="61">
        <v>8</v>
      </c>
      <c r="K15" s="52">
        <v>2120</v>
      </c>
      <c r="L15" s="29">
        <f>J15*K15*0.16</f>
        <v>2713.6</v>
      </c>
      <c r="M15" s="28">
        <f>J15*K15+L15</f>
        <v>19673.599999999999</v>
      </c>
    </row>
    <row r="16" spans="1:13" ht="15" x14ac:dyDescent="0.25">
      <c r="A16" s="41"/>
      <c r="B16" s="42"/>
      <c r="C16" s="43"/>
      <c r="D16" s="49"/>
      <c r="E16" s="50"/>
      <c r="F16" s="42"/>
      <c r="G16" s="26"/>
      <c r="H16" s="51"/>
      <c r="I16" s="40"/>
      <c r="J16" s="61"/>
      <c r="K16" s="52"/>
      <c r="L16" s="29">
        <f>J16*K16*0.16</f>
        <v>0</v>
      </c>
      <c r="M16" s="28">
        <f>J16*K16+L16</f>
        <v>0</v>
      </c>
    </row>
    <row r="17" spans="1:17" ht="15" x14ac:dyDescent="0.25">
      <c r="A17" s="41"/>
      <c r="B17" s="42"/>
      <c r="C17" s="43"/>
      <c r="D17" s="36"/>
      <c r="E17" s="24"/>
      <c r="F17" s="42"/>
      <c r="G17" s="26"/>
      <c r="H17" s="47"/>
      <c r="I17" s="27"/>
      <c r="J17" s="62"/>
      <c r="K17" s="53"/>
      <c r="L17" s="29">
        <f>J17*K17*0.16</f>
        <v>0</v>
      </c>
      <c r="M17" s="28">
        <f>J17*K17+L17</f>
        <v>0</v>
      </c>
    </row>
    <row r="18" spans="1:17" ht="15" x14ac:dyDescent="0.25">
      <c r="A18" s="41"/>
      <c r="B18" s="42"/>
      <c r="C18" s="43"/>
      <c r="D18" s="36"/>
      <c r="E18" s="24"/>
      <c r="F18" s="42"/>
      <c r="G18" s="26"/>
      <c r="H18" s="47"/>
      <c r="I18" s="27"/>
      <c r="J18" s="62"/>
      <c r="K18" s="53"/>
      <c r="L18" s="29">
        <f>J18*K18*0.16</f>
        <v>0</v>
      </c>
      <c r="M18" s="28">
        <f>J18*K18+L18</f>
        <v>0</v>
      </c>
    </row>
    <row r="19" spans="1:17" ht="15" x14ac:dyDescent="0.25">
      <c r="A19" s="23"/>
      <c r="B19" s="23"/>
      <c r="C19" s="23"/>
      <c r="D19" s="25"/>
      <c r="E19" s="24"/>
      <c r="F19" s="24"/>
      <c r="G19" s="26"/>
      <c r="H19" s="32"/>
      <c r="I19" s="27"/>
      <c r="J19" s="62"/>
      <c r="K19" s="28"/>
      <c r="L19" s="29"/>
      <c r="M19" s="28">
        <f>SUM(M14:M18)</f>
        <v>68857.600000000006</v>
      </c>
      <c r="N19" s="1"/>
      <c r="O19" s="116"/>
      <c r="P19" s="116"/>
      <c r="Q19" s="116"/>
    </row>
    <row r="20" spans="1:17" ht="16.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58"/>
      <c r="P20" s="116"/>
      <c r="Q20" s="159"/>
    </row>
    <row r="21" spans="1:17" ht="16.5" x14ac:dyDescent="0.3">
      <c r="A21" s="38" t="s">
        <v>28</v>
      </c>
      <c r="B21" s="58" t="s">
        <v>477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0"/>
      <c r="P21" s="116"/>
      <c r="Q21" s="157"/>
    </row>
    <row r="22" spans="1:17" ht="16.5" x14ac:dyDescent="0.3">
      <c r="A22" s="17"/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57"/>
      <c r="P22" s="116"/>
      <c r="Q22" s="116"/>
    </row>
    <row r="23" spans="1:17" ht="15" x14ac:dyDescent="0.25">
      <c r="A23" s="17"/>
      <c r="B23" s="15"/>
      <c r="C23" s="1"/>
      <c r="D23" s="46"/>
      <c r="E23" s="1"/>
      <c r="F23" s="1"/>
      <c r="G23" s="1"/>
      <c r="H23" s="1"/>
      <c r="I23" s="1"/>
      <c r="J23" s="1"/>
      <c r="K23" s="1"/>
      <c r="L23" s="1"/>
      <c r="M23" s="1"/>
      <c r="N23" s="1"/>
      <c r="O23" s="116"/>
      <c r="P23" s="116"/>
      <c r="Q23" s="116"/>
    </row>
    <row r="24" spans="1:17" ht="15" x14ac:dyDescent="0.25">
      <c r="A24" s="17"/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16"/>
      <c r="P24" s="116"/>
      <c r="Q24" s="116"/>
    </row>
    <row r="25" spans="1:17" ht="15" x14ac:dyDescent="0.25">
      <c r="A25" s="17"/>
      <c r="B25" s="1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16"/>
      <c r="P25" s="116"/>
      <c r="Q25" s="116"/>
    </row>
    <row r="26" spans="1:17" ht="15" x14ac:dyDescent="0.25">
      <c r="A26" s="17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6"/>
      <c r="P26" s="116"/>
      <c r="Q26" s="116"/>
    </row>
    <row r="27" spans="1:17" ht="15" x14ac:dyDescent="0.25">
      <c r="A27" s="17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x14ac:dyDescent="0.25">
      <c r="A28" s="17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"/>
      <c r="O29" s="1"/>
      <c r="P29" s="1"/>
      <c r="Q29" s="1"/>
    </row>
    <row r="30" spans="1:17" ht="15" x14ac:dyDescent="0.25">
      <c r="A30" s="183" t="s">
        <v>23</v>
      </c>
      <c r="B30" s="183"/>
      <c r="C30" s="183"/>
      <c r="D30" s="33"/>
      <c r="E30" s="183" t="s">
        <v>24</v>
      </c>
      <c r="F30" s="183"/>
      <c r="G30" s="33"/>
      <c r="H30" s="155" t="s">
        <v>2581</v>
      </c>
      <c r="I30" s="33"/>
      <c r="J30" s="34"/>
      <c r="K30" s="155" t="s">
        <v>2643</v>
      </c>
      <c r="L30" s="34"/>
      <c r="M30" s="33"/>
    </row>
    <row r="31" spans="1:17" ht="13.9" customHeight="1" x14ac:dyDescent="0.25">
      <c r="A31" s="184" t="s">
        <v>2580</v>
      </c>
      <c r="B31" s="184"/>
      <c r="C31" s="184"/>
      <c r="D31" s="33"/>
      <c r="E31" s="185" t="s">
        <v>25</v>
      </c>
      <c r="F31" s="185"/>
      <c r="G31" s="33"/>
      <c r="H31" s="35" t="s">
        <v>26</v>
      </c>
      <c r="I31" s="33"/>
      <c r="J31" s="186" t="s">
        <v>2644</v>
      </c>
      <c r="K31" s="186"/>
      <c r="L31" s="186"/>
      <c r="M31" s="33"/>
    </row>
    <row r="32" spans="1:17" ht="15" x14ac:dyDescent="0.25">
      <c r="A32" s="55"/>
      <c r="B32" s="55"/>
      <c r="C32" s="55"/>
      <c r="D32" s="1"/>
      <c r="E32" s="1"/>
      <c r="F32" s="1"/>
      <c r="G32" s="1"/>
      <c r="H32" s="1"/>
      <c r="I32" s="1"/>
      <c r="J32" s="187"/>
      <c r="K32" s="187"/>
      <c r="L32" s="187"/>
      <c r="M32" s="1"/>
    </row>
    <row r="33" spans="1:13" ht="15" x14ac:dyDescent="0.25">
      <c r="A33" s="179" t="s">
        <v>27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</row>
  </sheetData>
  <mergeCells count="15">
    <mergeCell ref="A1:M1"/>
    <mergeCell ref="A9:C10"/>
    <mergeCell ref="G9:H9"/>
    <mergeCell ref="L9:M9"/>
    <mergeCell ref="G10:H10"/>
    <mergeCell ref="A7:C7"/>
    <mergeCell ref="A33:M33"/>
    <mergeCell ref="A11:B11"/>
    <mergeCell ref="C11:G11"/>
    <mergeCell ref="I11:M11"/>
    <mergeCell ref="A30:C30"/>
    <mergeCell ref="E30:F30"/>
    <mergeCell ref="A31:C31"/>
    <mergeCell ref="E31:F31"/>
    <mergeCell ref="J31:L32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9" orientation="landscape" horizontalDpi="0" verticalDpi="0" r:id="rId2"/>
  <headerFooter>
    <oddFooter>Página &amp;P&amp;R&amp;A</oddFooter>
  </headerFooter>
  <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190"/>
  <sheetViews>
    <sheetView tabSelected="1" zoomScaleNormal="100" workbookViewId="0">
      <selection activeCell="G7" sqref="G7"/>
    </sheetView>
  </sheetViews>
  <sheetFormatPr baseColWidth="10" defaultRowHeight="14.25" x14ac:dyDescent="0.2"/>
  <cols>
    <col min="1" max="1" width="13" bestFit="1" customWidth="1"/>
    <col min="2" max="2" width="13.625" customWidth="1"/>
    <col min="3" max="3" width="7" bestFit="1" customWidth="1"/>
    <col min="4" max="4" width="8.625" bestFit="1" customWidth="1"/>
    <col min="5" max="5" width="9" customWidth="1"/>
    <col min="6" max="6" width="11.25" customWidth="1"/>
    <col min="7" max="7" width="19.625" bestFit="1" customWidth="1"/>
    <col min="8" max="8" width="38.625" customWidth="1"/>
    <col min="15" max="15" width="11.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 x14ac:dyDescent="0.25">
      <c r="A5" s="57" t="s">
        <v>0</v>
      </c>
      <c r="B5" s="38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8" x14ac:dyDescent="0.25">
      <c r="A6" s="17"/>
      <c r="B6" s="1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4" customHeight="1" x14ac:dyDescent="0.25">
      <c r="A11" s="180" t="s">
        <v>8</v>
      </c>
      <c r="B11" s="180"/>
      <c r="C11" s="181" t="s">
        <v>61</v>
      </c>
      <c r="D11" s="181"/>
      <c r="E11" s="181"/>
      <c r="F11" s="181"/>
      <c r="G11" s="181"/>
      <c r="H11" s="9" t="s">
        <v>9</v>
      </c>
      <c r="I11" s="190" t="s">
        <v>3139</v>
      </c>
      <c r="J11" s="190"/>
      <c r="K11" s="190"/>
      <c r="L11" s="190"/>
      <c r="M11" s="190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442</v>
      </c>
      <c r="B14" s="76" t="s">
        <v>441</v>
      </c>
      <c r="C14" s="77">
        <v>43165</v>
      </c>
      <c r="D14" s="49" t="s">
        <v>62</v>
      </c>
      <c r="E14" s="50">
        <v>43147</v>
      </c>
      <c r="F14" s="74" t="s">
        <v>285</v>
      </c>
      <c r="G14" s="26" t="s">
        <v>63</v>
      </c>
      <c r="H14" s="51" t="s">
        <v>64</v>
      </c>
      <c r="I14" s="40" t="s">
        <v>77</v>
      </c>
      <c r="J14" s="61">
        <v>1</v>
      </c>
      <c r="K14" s="52">
        <v>689.66</v>
      </c>
      <c r="L14" s="29">
        <f t="shared" ref="L14:L32" si="0">J14*K14*0.16</f>
        <v>110.34559999999999</v>
      </c>
      <c r="M14" s="28">
        <f t="shared" ref="M14:M32" si="1">J14*K14+L14</f>
        <v>800.00559999999996</v>
      </c>
    </row>
    <row r="15" spans="1:13" x14ac:dyDescent="0.2">
      <c r="A15" s="75" t="s">
        <v>442</v>
      </c>
      <c r="B15" s="76" t="s">
        <v>441</v>
      </c>
      <c r="C15" s="77">
        <v>43165</v>
      </c>
      <c r="D15" s="49" t="s">
        <v>62</v>
      </c>
      <c r="E15" s="50">
        <v>43147</v>
      </c>
      <c r="F15" s="74" t="s">
        <v>285</v>
      </c>
      <c r="G15" s="26" t="s">
        <v>63</v>
      </c>
      <c r="H15" s="51" t="s">
        <v>65</v>
      </c>
      <c r="I15" s="40" t="s">
        <v>77</v>
      </c>
      <c r="J15" s="61">
        <v>1</v>
      </c>
      <c r="K15" s="52">
        <v>215.52</v>
      </c>
      <c r="L15" s="29">
        <f t="shared" si="0"/>
        <v>34.483200000000004</v>
      </c>
      <c r="M15" s="28">
        <f t="shared" si="1"/>
        <v>250.00320000000002</v>
      </c>
    </row>
    <row r="16" spans="1:13" x14ac:dyDescent="0.2">
      <c r="A16" s="75" t="s">
        <v>442</v>
      </c>
      <c r="B16" s="76" t="s">
        <v>441</v>
      </c>
      <c r="C16" s="77">
        <v>43165</v>
      </c>
      <c r="D16" s="49" t="s">
        <v>62</v>
      </c>
      <c r="E16" s="50">
        <v>43147</v>
      </c>
      <c r="F16" s="74" t="s">
        <v>285</v>
      </c>
      <c r="G16" s="26" t="s">
        <v>63</v>
      </c>
      <c r="H16" s="51" t="s">
        <v>66</v>
      </c>
      <c r="I16" s="40" t="s">
        <v>77</v>
      </c>
      <c r="J16" s="61">
        <v>1</v>
      </c>
      <c r="K16" s="52">
        <v>431.04</v>
      </c>
      <c r="L16" s="29">
        <f t="shared" si="0"/>
        <v>68.966400000000007</v>
      </c>
      <c r="M16" s="28">
        <f t="shared" si="1"/>
        <v>500.00640000000004</v>
      </c>
    </row>
    <row r="17" spans="1:13" x14ac:dyDescent="0.2">
      <c r="A17" s="75" t="s">
        <v>442</v>
      </c>
      <c r="B17" s="76" t="s">
        <v>441</v>
      </c>
      <c r="C17" s="77">
        <v>43165</v>
      </c>
      <c r="D17" s="49" t="s">
        <v>62</v>
      </c>
      <c r="E17" s="50">
        <v>43147</v>
      </c>
      <c r="F17" s="74" t="s">
        <v>285</v>
      </c>
      <c r="G17" s="26" t="s">
        <v>63</v>
      </c>
      <c r="H17" s="51" t="s">
        <v>67</v>
      </c>
      <c r="I17" s="40" t="s">
        <v>77</v>
      </c>
      <c r="J17" s="61">
        <v>1</v>
      </c>
      <c r="K17" s="52">
        <v>1810.35</v>
      </c>
      <c r="L17" s="29">
        <f t="shared" si="0"/>
        <v>289.65600000000001</v>
      </c>
      <c r="M17" s="28">
        <f t="shared" si="1"/>
        <v>2100.0059999999999</v>
      </c>
    </row>
    <row r="18" spans="1:13" x14ac:dyDescent="0.2">
      <c r="A18" s="75" t="s">
        <v>442</v>
      </c>
      <c r="B18" s="76" t="s">
        <v>441</v>
      </c>
      <c r="C18" s="77">
        <v>43165</v>
      </c>
      <c r="D18" s="49" t="s">
        <v>62</v>
      </c>
      <c r="E18" s="50">
        <v>43147</v>
      </c>
      <c r="F18" s="74" t="s">
        <v>285</v>
      </c>
      <c r="G18" s="26" t="s">
        <v>63</v>
      </c>
      <c r="H18" s="47" t="s">
        <v>68</v>
      </c>
      <c r="I18" s="27" t="s">
        <v>58</v>
      </c>
      <c r="J18" s="62">
        <v>1</v>
      </c>
      <c r="K18" s="53">
        <v>672.42</v>
      </c>
      <c r="L18" s="29">
        <f t="shared" si="0"/>
        <v>107.5872</v>
      </c>
      <c r="M18" s="28">
        <f t="shared" si="1"/>
        <v>780.00720000000001</v>
      </c>
    </row>
    <row r="19" spans="1:13" x14ac:dyDescent="0.2">
      <c r="A19" s="75" t="s">
        <v>442</v>
      </c>
      <c r="B19" s="76" t="s">
        <v>441</v>
      </c>
      <c r="C19" s="77">
        <v>43165</v>
      </c>
      <c r="D19" s="49" t="s">
        <v>62</v>
      </c>
      <c r="E19" s="50">
        <v>43147</v>
      </c>
      <c r="F19" s="74" t="s">
        <v>285</v>
      </c>
      <c r="G19" s="26" t="s">
        <v>63</v>
      </c>
      <c r="H19" s="47" t="s">
        <v>69</v>
      </c>
      <c r="I19" s="27" t="s">
        <v>78</v>
      </c>
      <c r="J19" s="62">
        <v>1</v>
      </c>
      <c r="K19" s="53">
        <v>327.58999999999997</v>
      </c>
      <c r="L19" s="29">
        <f t="shared" si="0"/>
        <v>52.414400000000001</v>
      </c>
      <c r="M19" s="28">
        <f t="shared" si="1"/>
        <v>380.00439999999998</v>
      </c>
    </row>
    <row r="20" spans="1:13" x14ac:dyDescent="0.2">
      <c r="A20" s="75" t="s">
        <v>442</v>
      </c>
      <c r="B20" s="76" t="s">
        <v>441</v>
      </c>
      <c r="C20" s="77">
        <v>43165</v>
      </c>
      <c r="D20" s="49" t="s">
        <v>62</v>
      </c>
      <c r="E20" s="50">
        <v>43147</v>
      </c>
      <c r="F20" s="74" t="s">
        <v>285</v>
      </c>
      <c r="G20" s="26" t="s">
        <v>63</v>
      </c>
      <c r="H20" s="47" t="s">
        <v>70</v>
      </c>
      <c r="I20" s="27" t="s">
        <v>77</v>
      </c>
      <c r="J20" s="62">
        <v>1</v>
      </c>
      <c r="K20" s="53">
        <v>58.62</v>
      </c>
      <c r="L20" s="29">
        <f t="shared" si="0"/>
        <v>9.3791999999999991</v>
      </c>
      <c r="M20" s="28">
        <f t="shared" si="1"/>
        <v>67.999200000000002</v>
      </c>
    </row>
    <row r="21" spans="1:13" x14ac:dyDescent="0.2">
      <c r="A21" s="75" t="s">
        <v>442</v>
      </c>
      <c r="B21" s="76" t="s">
        <v>441</v>
      </c>
      <c r="C21" s="77">
        <v>43165</v>
      </c>
      <c r="D21" s="49" t="s">
        <v>62</v>
      </c>
      <c r="E21" s="50">
        <v>43147</v>
      </c>
      <c r="F21" s="74" t="s">
        <v>285</v>
      </c>
      <c r="G21" s="26" t="s">
        <v>63</v>
      </c>
      <c r="H21" s="47" t="s">
        <v>71</v>
      </c>
      <c r="I21" s="27" t="s">
        <v>77</v>
      </c>
      <c r="J21" s="62">
        <v>1</v>
      </c>
      <c r="K21" s="53">
        <v>586.21</v>
      </c>
      <c r="L21" s="29">
        <f t="shared" si="0"/>
        <v>93.793600000000012</v>
      </c>
      <c r="M21" s="28">
        <f t="shared" si="1"/>
        <v>680.00360000000001</v>
      </c>
    </row>
    <row r="22" spans="1:13" x14ac:dyDescent="0.2">
      <c r="A22" s="75" t="s">
        <v>442</v>
      </c>
      <c r="B22" s="76" t="s">
        <v>441</v>
      </c>
      <c r="C22" s="77">
        <v>43165</v>
      </c>
      <c r="D22" s="49" t="s">
        <v>62</v>
      </c>
      <c r="E22" s="50">
        <v>43147</v>
      </c>
      <c r="F22" s="74" t="s">
        <v>285</v>
      </c>
      <c r="G22" s="26" t="s">
        <v>63</v>
      </c>
      <c r="H22" s="47" t="s">
        <v>72</v>
      </c>
      <c r="I22" s="27" t="s">
        <v>77</v>
      </c>
      <c r="J22" s="62">
        <v>1</v>
      </c>
      <c r="K22" s="53">
        <v>1379.31</v>
      </c>
      <c r="L22" s="29">
        <f t="shared" si="0"/>
        <v>220.68959999999998</v>
      </c>
      <c r="M22" s="28">
        <f t="shared" si="1"/>
        <v>1599.9995999999999</v>
      </c>
    </row>
    <row r="23" spans="1:13" x14ac:dyDescent="0.2">
      <c r="A23" s="75" t="s">
        <v>442</v>
      </c>
      <c r="B23" s="76" t="s">
        <v>441</v>
      </c>
      <c r="C23" s="77">
        <v>43165</v>
      </c>
      <c r="D23" s="49" t="s">
        <v>62</v>
      </c>
      <c r="E23" s="50">
        <v>43147</v>
      </c>
      <c r="F23" s="74" t="s">
        <v>285</v>
      </c>
      <c r="G23" s="26" t="s">
        <v>63</v>
      </c>
      <c r="H23" s="47" t="s">
        <v>73</v>
      </c>
      <c r="I23" s="27" t="s">
        <v>58</v>
      </c>
      <c r="J23" s="62">
        <v>1</v>
      </c>
      <c r="K23" s="53">
        <v>1120.69</v>
      </c>
      <c r="L23" s="29">
        <f t="shared" si="0"/>
        <v>179.31040000000002</v>
      </c>
      <c r="M23" s="28">
        <f t="shared" si="1"/>
        <v>1300.0004000000001</v>
      </c>
    </row>
    <row r="24" spans="1:13" x14ac:dyDescent="0.2">
      <c r="A24" s="75" t="s">
        <v>442</v>
      </c>
      <c r="B24" s="76" t="s">
        <v>441</v>
      </c>
      <c r="C24" s="77">
        <v>43165</v>
      </c>
      <c r="D24" s="49" t="s">
        <v>62</v>
      </c>
      <c r="E24" s="50">
        <v>43147</v>
      </c>
      <c r="F24" s="74" t="s">
        <v>285</v>
      </c>
      <c r="G24" s="26" t="s">
        <v>63</v>
      </c>
      <c r="H24" s="47" t="s">
        <v>74</v>
      </c>
      <c r="I24" s="27" t="s">
        <v>58</v>
      </c>
      <c r="J24" s="62">
        <v>1</v>
      </c>
      <c r="K24" s="53">
        <v>1120.69</v>
      </c>
      <c r="L24" s="29">
        <f t="shared" si="0"/>
        <v>179.31040000000002</v>
      </c>
      <c r="M24" s="28">
        <f t="shared" si="1"/>
        <v>1300.0004000000001</v>
      </c>
    </row>
    <row r="25" spans="1:13" x14ac:dyDescent="0.2">
      <c r="A25" s="75" t="s">
        <v>442</v>
      </c>
      <c r="B25" s="76" t="s">
        <v>441</v>
      </c>
      <c r="C25" s="77">
        <v>43165</v>
      </c>
      <c r="D25" s="49" t="s">
        <v>62</v>
      </c>
      <c r="E25" s="50">
        <v>43147</v>
      </c>
      <c r="F25" s="74" t="s">
        <v>285</v>
      </c>
      <c r="G25" s="26" t="s">
        <v>63</v>
      </c>
      <c r="H25" s="48" t="s">
        <v>75</v>
      </c>
      <c r="I25" s="27" t="s">
        <v>77</v>
      </c>
      <c r="J25" s="62">
        <v>1</v>
      </c>
      <c r="K25" s="53">
        <v>1370.69</v>
      </c>
      <c r="L25" s="29">
        <f t="shared" si="0"/>
        <v>219.31040000000002</v>
      </c>
      <c r="M25" s="28">
        <f t="shared" si="1"/>
        <v>1590.0004000000001</v>
      </c>
    </row>
    <row r="26" spans="1:13" x14ac:dyDescent="0.2">
      <c r="A26" s="75" t="s">
        <v>442</v>
      </c>
      <c r="B26" s="76" t="s">
        <v>441</v>
      </c>
      <c r="C26" s="77">
        <v>43165</v>
      </c>
      <c r="D26" s="49" t="s">
        <v>62</v>
      </c>
      <c r="E26" s="50">
        <v>43147</v>
      </c>
      <c r="F26" s="74" t="s">
        <v>285</v>
      </c>
      <c r="G26" s="26" t="s">
        <v>63</v>
      </c>
      <c r="H26" s="48" t="s">
        <v>76</v>
      </c>
      <c r="I26" s="27" t="s">
        <v>58</v>
      </c>
      <c r="J26" s="62">
        <v>1</v>
      </c>
      <c r="K26" s="53">
        <v>2586.1799999999998</v>
      </c>
      <c r="L26" s="29">
        <f t="shared" si="0"/>
        <v>413.78879999999998</v>
      </c>
      <c r="M26" s="28">
        <f t="shared" si="1"/>
        <v>2999.9687999999996</v>
      </c>
    </row>
    <row r="27" spans="1:13" x14ac:dyDescent="0.2">
      <c r="A27" s="75" t="s">
        <v>451</v>
      </c>
      <c r="B27" s="76" t="s">
        <v>452</v>
      </c>
      <c r="C27" s="77">
        <v>43181</v>
      </c>
      <c r="D27" s="36" t="s">
        <v>120</v>
      </c>
      <c r="E27" s="24">
        <v>43164</v>
      </c>
      <c r="F27" s="74" t="s">
        <v>453</v>
      </c>
      <c r="G27" s="26" t="s">
        <v>121</v>
      </c>
      <c r="H27" s="48" t="s">
        <v>122</v>
      </c>
      <c r="I27" s="27" t="s">
        <v>58</v>
      </c>
      <c r="J27" s="62">
        <v>1</v>
      </c>
      <c r="K27" s="53">
        <v>750</v>
      </c>
      <c r="L27" s="29">
        <f t="shared" si="0"/>
        <v>120</v>
      </c>
      <c r="M27" s="28">
        <f t="shared" si="1"/>
        <v>870</v>
      </c>
    </row>
    <row r="28" spans="1:13" x14ac:dyDescent="0.2">
      <c r="A28" s="75" t="s">
        <v>451</v>
      </c>
      <c r="B28" s="76" t="s">
        <v>452</v>
      </c>
      <c r="C28" s="77">
        <v>43181</v>
      </c>
      <c r="D28" s="36" t="s">
        <v>120</v>
      </c>
      <c r="E28" s="24">
        <v>43164</v>
      </c>
      <c r="F28" s="74" t="s">
        <v>453</v>
      </c>
      <c r="G28" s="26" t="s">
        <v>121</v>
      </c>
      <c r="H28" s="48" t="s">
        <v>123</v>
      </c>
      <c r="I28" s="27" t="s">
        <v>58</v>
      </c>
      <c r="J28" s="62">
        <v>1</v>
      </c>
      <c r="K28" s="53">
        <v>672.41</v>
      </c>
      <c r="L28" s="29">
        <f t="shared" si="0"/>
        <v>107.5856</v>
      </c>
      <c r="M28" s="28">
        <f t="shared" si="1"/>
        <v>779.99559999999997</v>
      </c>
    </row>
    <row r="29" spans="1:13" x14ac:dyDescent="0.2">
      <c r="A29" s="75" t="s">
        <v>446</v>
      </c>
      <c r="B29" s="76" t="s">
        <v>445</v>
      </c>
      <c r="C29" s="77">
        <v>43181</v>
      </c>
      <c r="D29" s="36" t="s">
        <v>124</v>
      </c>
      <c r="E29" s="24">
        <v>43164</v>
      </c>
      <c r="F29" s="74" t="s">
        <v>453</v>
      </c>
      <c r="G29" s="26" t="s">
        <v>121</v>
      </c>
      <c r="H29" s="48" t="s">
        <v>125</v>
      </c>
      <c r="I29" s="27" t="s">
        <v>58</v>
      </c>
      <c r="J29" s="62">
        <v>4</v>
      </c>
      <c r="K29" s="53">
        <v>1379.31</v>
      </c>
      <c r="L29" s="29">
        <f t="shared" si="0"/>
        <v>882.75839999999994</v>
      </c>
      <c r="M29" s="28">
        <f t="shared" si="1"/>
        <v>6399.9983999999995</v>
      </c>
    </row>
    <row r="30" spans="1:13" x14ac:dyDescent="0.2">
      <c r="A30" s="75" t="s">
        <v>446</v>
      </c>
      <c r="B30" s="76" t="s">
        <v>445</v>
      </c>
      <c r="C30" s="77">
        <v>43181</v>
      </c>
      <c r="D30" s="36" t="s">
        <v>124</v>
      </c>
      <c r="E30" s="24">
        <v>43164</v>
      </c>
      <c r="F30" s="74" t="s">
        <v>453</v>
      </c>
      <c r="G30" s="26" t="s">
        <v>121</v>
      </c>
      <c r="H30" s="48" t="s">
        <v>126</v>
      </c>
      <c r="I30" s="27" t="s">
        <v>58</v>
      </c>
      <c r="J30" s="62">
        <v>1</v>
      </c>
      <c r="K30" s="53">
        <v>310.33999999999997</v>
      </c>
      <c r="L30" s="29">
        <f t="shared" si="0"/>
        <v>49.654399999999995</v>
      </c>
      <c r="M30" s="28">
        <f t="shared" si="1"/>
        <v>359.99439999999998</v>
      </c>
    </row>
    <row r="31" spans="1:13" x14ac:dyDescent="0.2">
      <c r="A31" s="75" t="s">
        <v>446</v>
      </c>
      <c r="B31" s="76" t="s">
        <v>445</v>
      </c>
      <c r="C31" s="77">
        <v>43181</v>
      </c>
      <c r="D31" s="36" t="s">
        <v>124</v>
      </c>
      <c r="E31" s="24">
        <v>43164</v>
      </c>
      <c r="F31" s="74" t="s">
        <v>453</v>
      </c>
      <c r="G31" s="26" t="s">
        <v>121</v>
      </c>
      <c r="H31" s="48" t="s">
        <v>127</v>
      </c>
      <c r="I31" s="27" t="s">
        <v>58</v>
      </c>
      <c r="J31" s="62">
        <v>1</v>
      </c>
      <c r="K31" s="53">
        <v>413.79</v>
      </c>
      <c r="L31" s="29">
        <f t="shared" si="0"/>
        <v>66.206400000000002</v>
      </c>
      <c r="M31" s="28">
        <f t="shared" si="1"/>
        <v>479.99639999999999</v>
      </c>
    </row>
    <row r="32" spans="1:13" x14ac:dyDescent="0.2">
      <c r="A32" s="75" t="s">
        <v>446</v>
      </c>
      <c r="B32" s="76" t="s">
        <v>445</v>
      </c>
      <c r="C32" s="77">
        <v>43181</v>
      </c>
      <c r="D32" s="36" t="s">
        <v>124</v>
      </c>
      <c r="E32" s="24">
        <v>43164</v>
      </c>
      <c r="F32" s="74" t="s">
        <v>453</v>
      </c>
      <c r="G32" s="26" t="s">
        <v>121</v>
      </c>
      <c r="H32" s="48" t="s">
        <v>128</v>
      </c>
      <c r="I32" s="27" t="s">
        <v>58</v>
      </c>
      <c r="J32" s="62">
        <v>1</v>
      </c>
      <c r="K32" s="53">
        <v>379.32</v>
      </c>
      <c r="L32" s="29">
        <f t="shared" si="0"/>
        <v>60.691200000000002</v>
      </c>
      <c r="M32" s="28">
        <f t="shared" si="1"/>
        <v>440.01119999999997</v>
      </c>
    </row>
    <row r="33" spans="1:13" x14ac:dyDescent="0.2">
      <c r="A33" s="75" t="s">
        <v>450</v>
      </c>
      <c r="B33" s="76" t="s">
        <v>449</v>
      </c>
      <c r="C33" s="77">
        <v>43181</v>
      </c>
      <c r="D33" s="36" t="s">
        <v>129</v>
      </c>
      <c r="E33" s="24">
        <v>43164</v>
      </c>
      <c r="F33" s="74" t="s">
        <v>453</v>
      </c>
      <c r="G33" s="26" t="s">
        <v>121</v>
      </c>
      <c r="H33" s="48" t="s">
        <v>130</v>
      </c>
      <c r="I33" s="27" t="s">
        <v>139</v>
      </c>
      <c r="J33" s="62">
        <v>1</v>
      </c>
      <c r="K33" s="53">
        <v>1189.6600000000001</v>
      </c>
      <c r="L33" s="29">
        <f t="shared" ref="L33:L50" si="2">J33*K33*0.16</f>
        <v>190.34560000000002</v>
      </c>
      <c r="M33" s="28">
        <f>J33*K33+L33-0.01</f>
        <v>1379.9956000000002</v>
      </c>
    </row>
    <row r="34" spans="1:13" x14ac:dyDescent="0.2">
      <c r="A34" s="75" t="s">
        <v>450</v>
      </c>
      <c r="B34" s="76" t="s">
        <v>449</v>
      </c>
      <c r="C34" s="77">
        <v>43181</v>
      </c>
      <c r="D34" s="36" t="s">
        <v>129</v>
      </c>
      <c r="E34" s="24">
        <v>43164</v>
      </c>
      <c r="F34" s="74" t="s">
        <v>453</v>
      </c>
      <c r="G34" s="26" t="s">
        <v>121</v>
      </c>
      <c r="H34" s="48" t="s">
        <v>131</v>
      </c>
      <c r="I34" s="27" t="s">
        <v>139</v>
      </c>
      <c r="J34" s="62">
        <v>1</v>
      </c>
      <c r="K34" s="53">
        <v>672.41</v>
      </c>
      <c r="L34" s="29">
        <f t="shared" si="2"/>
        <v>107.5856</v>
      </c>
      <c r="M34" s="28">
        <f t="shared" ref="M34:M50" si="3">J34*K34+L34</f>
        <v>779.99559999999997</v>
      </c>
    </row>
    <row r="35" spans="1:13" x14ac:dyDescent="0.2">
      <c r="A35" s="75" t="s">
        <v>450</v>
      </c>
      <c r="B35" s="76" t="s">
        <v>449</v>
      </c>
      <c r="C35" s="77">
        <v>43181</v>
      </c>
      <c r="D35" s="36" t="s">
        <v>129</v>
      </c>
      <c r="E35" s="24">
        <v>43164</v>
      </c>
      <c r="F35" s="74" t="s">
        <v>453</v>
      </c>
      <c r="G35" s="26" t="s">
        <v>121</v>
      </c>
      <c r="H35" s="48" t="s">
        <v>132</v>
      </c>
      <c r="I35" s="27" t="s">
        <v>58</v>
      </c>
      <c r="J35" s="62">
        <v>1</v>
      </c>
      <c r="K35" s="53">
        <v>387.93</v>
      </c>
      <c r="L35" s="29">
        <f t="shared" si="2"/>
        <v>62.068800000000003</v>
      </c>
      <c r="M35" s="28">
        <f t="shared" si="3"/>
        <v>449.99880000000002</v>
      </c>
    </row>
    <row r="36" spans="1:13" x14ac:dyDescent="0.2">
      <c r="A36" s="75" t="s">
        <v>450</v>
      </c>
      <c r="B36" s="76" t="s">
        <v>449</v>
      </c>
      <c r="C36" s="77">
        <v>43181</v>
      </c>
      <c r="D36" s="36" t="s">
        <v>129</v>
      </c>
      <c r="E36" s="24">
        <v>43164</v>
      </c>
      <c r="F36" s="74" t="s">
        <v>453</v>
      </c>
      <c r="G36" s="26" t="s">
        <v>121</v>
      </c>
      <c r="H36" s="48" t="s">
        <v>133</v>
      </c>
      <c r="I36" s="27" t="s">
        <v>58</v>
      </c>
      <c r="J36" s="62">
        <v>1</v>
      </c>
      <c r="K36" s="53">
        <v>362.06</v>
      </c>
      <c r="L36" s="29">
        <f t="shared" si="2"/>
        <v>57.929600000000001</v>
      </c>
      <c r="M36" s="28">
        <f>J36*K36+L36+0.01</f>
        <v>419.99959999999999</v>
      </c>
    </row>
    <row r="37" spans="1:13" x14ac:dyDescent="0.2">
      <c r="A37" s="75" t="s">
        <v>450</v>
      </c>
      <c r="B37" s="76" t="s">
        <v>449</v>
      </c>
      <c r="C37" s="77">
        <v>43181</v>
      </c>
      <c r="D37" s="36" t="s">
        <v>129</v>
      </c>
      <c r="E37" s="24">
        <v>43164</v>
      </c>
      <c r="F37" s="74" t="s">
        <v>453</v>
      </c>
      <c r="G37" s="26" t="s">
        <v>121</v>
      </c>
      <c r="H37" s="48" t="s">
        <v>134</v>
      </c>
      <c r="I37" s="27" t="s">
        <v>139</v>
      </c>
      <c r="J37" s="62">
        <v>1</v>
      </c>
      <c r="K37" s="53">
        <v>86.2</v>
      </c>
      <c r="L37" s="29">
        <f t="shared" si="2"/>
        <v>13.792000000000002</v>
      </c>
      <c r="M37" s="28">
        <f>J37*K37+L37+0.01</f>
        <v>100.00200000000001</v>
      </c>
    </row>
    <row r="38" spans="1:13" x14ac:dyDescent="0.2">
      <c r="A38" s="75" t="s">
        <v>450</v>
      </c>
      <c r="B38" s="76" t="s">
        <v>449</v>
      </c>
      <c r="C38" s="77">
        <v>43181</v>
      </c>
      <c r="D38" s="36" t="s">
        <v>129</v>
      </c>
      <c r="E38" s="24">
        <v>43164</v>
      </c>
      <c r="F38" s="74" t="s">
        <v>453</v>
      </c>
      <c r="G38" s="26" t="s">
        <v>121</v>
      </c>
      <c r="H38" s="48" t="s">
        <v>135</v>
      </c>
      <c r="I38" s="27" t="s">
        <v>139</v>
      </c>
      <c r="J38" s="62">
        <v>1</v>
      </c>
      <c r="K38" s="53">
        <v>2323.2800000000002</v>
      </c>
      <c r="L38" s="29">
        <f t="shared" si="2"/>
        <v>371.72480000000002</v>
      </c>
      <c r="M38" s="28">
        <f t="shared" si="3"/>
        <v>2695.0048000000002</v>
      </c>
    </row>
    <row r="39" spans="1:13" x14ac:dyDescent="0.2">
      <c r="A39" s="75" t="s">
        <v>450</v>
      </c>
      <c r="B39" s="76" t="s">
        <v>449</v>
      </c>
      <c r="C39" s="77">
        <v>43181</v>
      </c>
      <c r="D39" s="36" t="s">
        <v>129</v>
      </c>
      <c r="E39" s="24">
        <v>43164</v>
      </c>
      <c r="F39" s="74" t="s">
        <v>453</v>
      </c>
      <c r="G39" s="26" t="s">
        <v>121</v>
      </c>
      <c r="H39" s="48" t="s">
        <v>136</v>
      </c>
      <c r="I39" s="27" t="s">
        <v>139</v>
      </c>
      <c r="J39" s="62">
        <v>1</v>
      </c>
      <c r="K39" s="53">
        <v>534.48</v>
      </c>
      <c r="L39" s="29">
        <f t="shared" si="2"/>
        <v>85.516800000000003</v>
      </c>
      <c r="M39" s="28">
        <f t="shared" si="3"/>
        <v>619.99680000000001</v>
      </c>
    </row>
    <row r="40" spans="1:13" x14ac:dyDescent="0.2">
      <c r="A40" s="75" t="s">
        <v>450</v>
      </c>
      <c r="B40" s="76" t="s">
        <v>449</v>
      </c>
      <c r="C40" s="77">
        <v>43181</v>
      </c>
      <c r="D40" s="36" t="s">
        <v>129</v>
      </c>
      <c r="E40" s="24">
        <v>43164</v>
      </c>
      <c r="F40" s="74" t="s">
        <v>453</v>
      </c>
      <c r="G40" s="26" t="s">
        <v>121</v>
      </c>
      <c r="H40" s="48" t="s">
        <v>137</v>
      </c>
      <c r="I40" s="27" t="s">
        <v>139</v>
      </c>
      <c r="J40" s="62">
        <v>1</v>
      </c>
      <c r="K40" s="53">
        <v>620.69000000000005</v>
      </c>
      <c r="L40" s="29">
        <f t="shared" si="2"/>
        <v>99.310400000000016</v>
      </c>
      <c r="M40" s="28">
        <f t="shared" si="3"/>
        <v>720.00040000000013</v>
      </c>
    </row>
    <row r="41" spans="1:13" x14ac:dyDescent="0.2">
      <c r="A41" s="75" t="s">
        <v>450</v>
      </c>
      <c r="B41" s="76" t="s">
        <v>449</v>
      </c>
      <c r="C41" s="77">
        <v>43181</v>
      </c>
      <c r="D41" s="36" t="s">
        <v>129</v>
      </c>
      <c r="E41" s="24">
        <v>43164</v>
      </c>
      <c r="F41" s="74" t="s">
        <v>453</v>
      </c>
      <c r="G41" s="26" t="s">
        <v>121</v>
      </c>
      <c r="H41" s="48" t="s">
        <v>138</v>
      </c>
      <c r="I41" s="27" t="s">
        <v>139</v>
      </c>
      <c r="J41" s="62">
        <v>1</v>
      </c>
      <c r="K41" s="53">
        <v>1172.42</v>
      </c>
      <c r="L41" s="29">
        <f t="shared" si="2"/>
        <v>187.58720000000002</v>
      </c>
      <c r="M41" s="28">
        <f t="shared" si="3"/>
        <v>1360.0072</v>
      </c>
    </row>
    <row r="42" spans="1:13" x14ac:dyDescent="0.2">
      <c r="A42" s="75" t="s">
        <v>447</v>
      </c>
      <c r="B42" s="76" t="s">
        <v>448</v>
      </c>
      <c r="C42" s="77">
        <v>43181</v>
      </c>
      <c r="D42" s="36" t="s">
        <v>140</v>
      </c>
      <c r="E42" s="24">
        <v>43164</v>
      </c>
      <c r="F42" s="74" t="s">
        <v>453</v>
      </c>
      <c r="G42" s="26" t="s">
        <v>121</v>
      </c>
      <c r="H42" s="48" t="s">
        <v>141</v>
      </c>
      <c r="I42" s="27" t="s">
        <v>139</v>
      </c>
      <c r="J42" s="62">
        <v>4</v>
      </c>
      <c r="K42" s="53">
        <v>1422.41</v>
      </c>
      <c r="L42" s="29">
        <f t="shared" si="2"/>
        <v>910.34240000000011</v>
      </c>
      <c r="M42" s="28">
        <f t="shared" si="3"/>
        <v>6599.9824000000008</v>
      </c>
    </row>
    <row r="43" spans="1:13" x14ac:dyDescent="0.2">
      <c r="A43" s="75" t="s">
        <v>447</v>
      </c>
      <c r="B43" s="76" t="s">
        <v>448</v>
      </c>
      <c r="C43" s="77">
        <v>43181</v>
      </c>
      <c r="D43" s="36" t="s">
        <v>140</v>
      </c>
      <c r="E43" s="24">
        <v>43164</v>
      </c>
      <c r="F43" s="74" t="s">
        <v>453</v>
      </c>
      <c r="G43" s="26" t="s">
        <v>121</v>
      </c>
      <c r="H43" s="48" t="s">
        <v>142</v>
      </c>
      <c r="I43" s="27" t="s">
        <v>139</v>
      </c>
      <c r="J43" s="62">
        <v>1</v>
      </c>
      <c r="K43" s="53">
        <v>310.33999999999997</v>
      </c>
      <c r="L43" s="29">
        <f t="shared" si="2"/>
        <v>49.654399999999995</v>
      </c>
      <c r="M43" s="28">
        <f t="shared" si="3"/>
        <v>359.99439999999998</v>
      </c>
    </row>
    <row r="44" spans="1:13" x14ac:dyDescent="0.2">
      <c r="A44" s="75" t="s">
        <v>447</v>
      </c>
      <c r="B44" s="76" t="s">
        <v>448</v>
      </c>
      <c r="C44" s="77">
        <v>43181</v>
      </c>
      <c r="D44" s="36" t="s">
        <v>140</v>
      </c>
      <c r="E44" s="24">
        <v>43164</v>
      </c>
      <c r="F44" s="74" t="s">
        <v>453</v>
      </c>
      <c r="G44" s="26" t="s">
        <v>121</v>
      </c>
      <c r="H44" s="48" t="s">
        <v>143</v>
      </c>
      <c r="I44" s="27" t="s">
        <v>139</v>
      </c>
      <c r="J44" s="62">
        <v>1</v>
      </c>
      <c r="K44" s="53">
        <v>413.79</v>
      </c>
      <c r="L44" s="29">
        <f t="shared" si="2"/>
        <v>66.206400000000002</v>
      </c>
      <c r="M44" s="28">
        <f t="shared" si="3"/>
        <v>479.99639999999999</v>
      </c>
    </row>
    <row r="45" spans="1:13" x14ac:dyDescent="0.2">
      <c r="A45" s="75" t="s">
        <v>447</v>
      </c>
      <c r="B45" s="76" t="s">
        <v>448</v>
      </c>
      <c r="C45" s="77">
        <v>43181</v>
      </c>
      <c r="D45" s="36" t="s">
        <v>140</v>
      </c>
      <c r="E45" s="24">
        <v>43164</v>
      </c>
      <c r="F45" s="74" t="s">
        <v>453</v>
      </c>
      <c r="G45" s="26" t="s">
        <v>121</v>
      </c>
      <c r="H45" s="48" t="s">
        <v>128</v>
      </c>
      <c r="I45" s="27" t="s">
        <v>139</v>
      </c>
      <c r="J45" s="62">
        <v>1</v>
      </c>
      <c r="K45" s="53">
        <v>379.91</v>
      </c>
      <c r="L45" s="29">
        <f t="shared" si="2"/>
        <v>60.785600000000002</v>
      </c>
      <c r="M45" s="28">
        <f t="shared" si="3"/>
        <v>440.69560000000001</v>
      </c>
    </row>
    <row r="46" spans="1:13" x14ac:dyDescent="0.2">
      <c r="A46" s="75" t="s">
        <v>443</v>
      </c>
      <c r="B46" s="76" t="s">
        <v>444</v>
      </c>
      <c r="C46" s="77">
        <v>43165</v>
      </c>
      <c r="D46" s="36">
        <v>4898</v>
      </c>
      <c r="E46" s="24">
        <v>43152</v>
      </c>
      <c r="F46" s="74" t="s">
        <v>285</v>
      </c>
      <c r="G46" s="26" t="s">
        <v>398</v>
      </c>
      <c r="H46" s="48" t="s">
        <v>399</v>
      </c>
      <c r="I46" s="27" t="s">
        <v>77</v>
      </c>
      <c r="J46" s="62">
        <v>4</v>
      </c>
      <c r="K46" s="53">
        <v>2155.17</v>
      </c>
      <c r="L46" s="29">
        <f t="shared" si="2"/>
        <v>1379.3088</v>
      </c>
      <c r="M46" s="28">
        <f>J46*K46+L46+0.01</f>
        <v>9999.9988000000012</v>
      </c>
    </row>
    <row r="47" spans="1:13" ht="25.5" x14ac:dyDescent="0.2">
      <c r="A47" s="75" t="s">
        <v>439</v>
      </c>
      <c r="B47" s="76" t="s">
        <v>438</v>
      </c>
      <c r="C47" s="77">
        <v>43152</v>
      </c>
      <c r="D47" s="36">
        <v>59</v>
      </c>
      <c r="E47" s="24">
        <v>43140</v>
      </c>
      <c r="F47" s="74" t="s">
        <v>440</v>
      </c>
      <c r="G47" s="32" t="s">
        <v>401</v>
      </c>
      <c r="H47" s="48" t="s">
        <v>400</v>
      </c>
      <c r="I47" s="27" t="s">
        <v>58</v>
      </c>
      <c r="J47" s="62">
        <v>1</v>
      </c>
      <c r="K47" s="53">
        <v>423582.34</v>
      </c>
      <c r="L47" s="29">
        <f t="shared" si="2"/>
        <v>67773.174400000004</v>
      </c>
      <c r="M47" s="28">
        <f>J47*K47+L47+0.01</f>
        <v>491355.52440000005</v>
      </c>
    </row>
    <row r="48" spans="1:13" x14ac:dyDescent="0.2">
      <c r="A48" s="75" t="s">
        <v>1199</v>
      </c>
      <c r="B48" s="76" t="s">
        <v>1198</v>
      </c>
      <c r="C48" s="77">
        <v>43229</v>
      </c>
      <c r="D48" s="36">
        <v>1271</v>
      </c>
      <c r="E48" s="24">
        <v>43150</v>
      </c>
      <c r="F48" s="74" t="s">
        <v>1202</v>
      </c>
      <c r="G48" s="26" t="s">
        <v>569</v>
      </c>
      <c r="H48" s="48" t="s">
        <v>570</v>
      </c>
      <c r="I48" s="27" t="s">
        <v>58</v>
      </c>
      <c r="J48" s="62">
        <v>1</v>
      </c>
      <c r="K48" s="53">
        <v>1000</v>
      </c>
      <c r="L48" s="29">
        <f t="shared" si="2"/>
        <v>160</v>
      </c>
      <c r="M48" s="28">
        <f t="shared" si="3"/>
        <v>1160</v>
      </c>
    </row>
    <row r="49" spans="1:17" x14ac:dyDescent="0.2">
      <c r="A49" s="75" t="s">
        <v>1199</v>
      </c>
      <c r="B49" s="76" t="s">
        <v>1198</v>
      </c>
      <c r="C49" s="77">
        <v>43229</v>
      </c>
      <c r="D49" s="36">
        <v>1271</v>
      </c>
      <c r="E49" s="24">
        <v>43150</v>
      </c>
      <c r="F49" s="74" t="s">
        <v>1202</v>
      </c>
      <c r="G49" s="26" t="s">
        <v>569</v>
      </c>
      <c r="H49" s="48" t="s">
        <v>571</v>
      </c>
      <c r="I49" s="27" t="s">
        <v>58</v>
      </c>
      <c r="J49" s="62">
        <v>1</v>
      </c>
      <c r="K49" s="53">
        <v>580</v>
      </c>
      <c r="L49" s="29">
        <f t="shared" si="2"/>
        <v>92.8</v>
      </c>
      <c r="M49" s="28">
        <f t="shared" si="3"/>
        <v>672.8</v>
      </c>
    </row>
    <row r="50" spans="1:17" x14ac:dyDescent="0.2">
      <c r="A50" s="75" t="s">
        <v>1199</v>
      </c>
      <c r="B50" s="76" t="s">
        <v>1198</v>
      </c>
      <c r="C50" s="77">
        <v>43229</v>
      </c>
      <c r="D50" s="36">
        <v>1271</v>
      </c>
      <c r="E50" s="24">
        <v>43150</v>
      </c>
      <c r="F50" s="74" t="s">
        <v>1202</v>
      </c>
      <c r="G50" s="26" t="s">
        <v>569</v>
      </c>
      <c r="H50" s="48" t="s">
        <v>572</v>
      </c>
      <c r="I50" s="27" t="s">
        <v>58</v>
      </c>
      <c r="J50" s="62">
        <v>1</v>
      </c>
      <c r="K50" s="53">
        <v>3000</v>
      </c>
      <c r="L50" s="29">
        <f t="shared" si="2"/>
        <v>480</v>
      </c>
      <c r="M50" s="28">
        <f t="shared" si="3"/>
        <v>3480</v>
      </c>
    </row>
    <row r="51" spans="1:17" ht="15" x14ac:dyDescent="0.25">
      <c r="A51" s="75" t="s">
        <v>1199</v>
      </c>
      <c r="B51" s="76" t="s">
        <v>1198</v>
      </c>
      <c r="C51" s="77">
        <v>43229</v>
      </c>
      <c r="D51" s="36">
        <v>1271</v>
      </c>
      <c r="E51" s="24">
        <v>43150</v>
      </c>
      <c r="F51" s="74" t="s">
        <v>1202</v>
      </c>
      <c r="G51" s="26" t="s">
        <v>569</v>
      </c>
      <c r="H51" s="48" t="s">
        <v>573</v>
      </c>
      <c r="I51" s="27" t="s">
        <v>58</v>
      </c>
      <c r="J51" s="62">
        <v>1</v>
      </c>
      <c r="K51" s="53">
        <v>3500</v>
      </c>
      <c r="L51" s="29">
        <f>J51*K51*0.16</f>
        <v>560</v>
      </c>
      <c r="M51" s="28">
        <f>J51*K51+L51</f>
        <v>4060</v>
      </c>
      <c r="N51" s="1"/>
      <c r="O51" s="1"/>
      <c r="P51" s="1"/>
      <c r="Q51" s="1"/>
    </row>
    <row r="52" spans="1:17" ht="25.5" x14ac:dyDescent="0.25">
      <c r="A52" s="75" t="s">
        <v>1199</v>
      </c>
      <c r="B52" s="76" t="s">
        <v>1198</v>
      </c>
      <c r="C52" s="77">
        <v>43229</v>
      </c>
      <c r="D52" s="36">
        <v>1271</v>
      </c>
      <c r="E52" s="24">
        <v>43150</v>
      </c>
      <c r="F52" s="74" t="s">
        <v>1202</v>
      </c>
      <c r="G52" s="26" t="s">
        <v>569</v>
      </c>
      <c r="H52" s="48" t="s">
        <v>574</v>
      </c>
      <c r="I52" s="27" t="s">
        <v>58</v>
      </c>
      <c r="J52" s="62">
        <v>1</v>
      </c>
      <c r="K52" s="53">
        <v>1800</v>
      </c>
      <c r="L52" s="29">
        <f>J52*K52*0.16</f>
        <v>288</v>
      </c>
      <c r="M52" s="28">
        <f>J52*K52+L52</f>
        <v>2088</v>
      </c>
      <c r="N52" s="1"/>
      <c r="O52" s="1"/>
      <c r="P52" s="1"/>
      <c r="Q52" s="1"/>
    </row>
    <row r="53" spans="1:17" ht="15" x14ac:dyDescent="0.25">
      <c r="A53" s="75" t="s">
        <v>1199</v>
      </c>
      <c r="B53" s="76" t="s">
        <v>1198</v>
      </c>
      <c r="C53" s="77">
        <v>43229</v>
      </c>
      <c r="D53" s="36">
        <v>1271</v>
      </c>
      <c r="E53" s="24">
        <v>43150</v>
      </c>
      <c r="F53" s="74" t="s">
        <v>1202</v>
      </c>
      <c r="G53" s="26" t="s">
        <v>569</v>
      </c>
      <c r="H53" s="48" t="s">
        <v>575</v>
      </c>
      <c r="I53" s="27" t="s">
        <v>58</v>
      </c>
      <c r="J53" s="62">
        <v>1</v>
      </c>
      <c r="K53" s="53">
        <v>4200</v>
      </c>
      <c r="L53" s="29">
        <f>J53*K53*0.16</f>
        <v>672</v>
      </c>
      <c r="M53" s="28">
        <f>J53*K53+L53</f>
        <v>4872</v>
      </c>
      <c r="N53" s="1"/>
      <c r="O53" s="1"/>
      <c r="P53" s="1"/>
      <c r="Q53" s="1"/>
    </row>
    <row r="54" spans="1:17" ht="63.75" x14ac:dyDescent="0.25">
      <c r="A54" s="75" t="s">
        <v>1201</v>
      </c>
      <c r="B54" s="76" t="s">
        <v>1200</v>
      </c>
      <c r="C54" s="77">
        <v>43235</v>
      </c>
      <c r="D54" s="36">
        <v>1317</v>
      </c>
      <c r="E54" s="24">
        <v>43215</v>
      </c>
      <c r="F54" s="74" t="s">
        <v>1202</v>
      </c>
      <c r="G54" s="26" t="s">
        <v>569</v>
      </c>
      <c r="H54" s="48" t="s">
        <v>948</v>
      </c>
      <c r="I54" s="27" t="s">
        <v>58</v>
      </c>
      <c r="J54" s="62">
        <v>1</v>
      </c>
      <c r="K54" s="53">
        <v>1300</v>
      </c>
      <c r="L54" s="29">
        <f t="shared" ref="L54:L63" si="4">J54*K54*0.16</f>
        <v>208</v>
      </c>
      <c r="M54" s="28">
        <f t="shared" ref="M54:M63" si="5">J54*K54+L54</f>
        <v>1508</v>
      </c>
      <c r="N54" s="1"/>
      <c r="O54" s="1"/>
      <c r="P54" s="1"/>
      <c r="Q54" s="1"/>
    </row>
    <row r="55" spans="1:17" ht="38.25" x14ac:dyDescent="0.25">
      <c r="A55" s="75" t="s">
        <v>1201</v>
      </c>
      <c r="B55" s="76" t="s">
        <v>1200</v>
      </c>
      <c r="C55" s="77">
        <v>43235</v>
      </c>
      <c r="D55" s="36">
        <v>1317</v>
      </c>
      <c r="E55" s="24">
        <v>43215</v>
      </c>
      <c r="F55" s="74" t="s">
        <v>1202</v>
      </c>
      <c r="G55" s="26" t="s">
        <v>569</v>
      </c>
      <c r="H55" s="48" t="s">
        <v>949</v>
      </c>
      <c r="I55" s="27" t="s">
        <v>58</v>
      </c>
      <c r="J55" s="62">
        <v>3</v>
      </c>
      <c r="K55" s="53">
        <v>250</v>
      </c>
      <c r="L55" s="29">
        <f t="shared" si="4"/>
        <v>120</v>
      </c>
      <c r="M55" s="28">
        <f t="shared" si="5"/>
        <v>870</v>
      </c>
      <c r="N55" s="1"/>
      <c r="O55" s="1"/>
      <c r="P55" s="1"/>
      <c r="Q55" s="1"/>
    </row>
    <row r="56" spans="1:17" ht="38.25" x14ac:dyDescent="0.25">
      <c r="A56" s="75" t="s">
        <v>1201</v>
      </c>
      <c r="B56" s="76" t="s">
        <v>1200</v>
      </c>
      <c r="C56" s="77">
        <v>43235</v>
      </c>
      <c r="D56" s="36">
        <v>1317</v>
      </c>
      <c r="E56" s="24">
        <v>43215</v>
      </c>
      <c r="F56" s="74" t="s">
        <v>1202</v>
      </c>
      <c r="G56" s="26" t="s">
        <v>569</v>
      </c>
      <c r="H56" s="48" t="s">
        <v>950</v>
      </c>
      <c r="I56" s="27" t="s">
        <v>58</v>
      </c>
      <c r="J56" s="62">
        <v>8</v>
      </c>
      <c r="K56" s="53">
        <v>800</v>
      </c>
      <c r="L56" s="29">
        <f t="shared" si="4"/>
        <v>1024</v>
      </c>
      <c r="M56" s="28">
        <f t="shared" si="5"/>
        <v>7424</v>
      </c>
      <c r="N56" s="1"/>
      <c r="O56" s="1"/>
      <c r="P56" s="1"/>
      <c r="Q56" s="1"/>
    </row>
    <row r="57" spans="1:17" ht="25.5" x14ac:dyDescent="0.25">
      <c r="A57" s="75" t="s">
        <v>1201</v>
      </c>
      <c r="B57" s="76" t="s">
        <v>1200</v>
      </c>
      <c r="C57" s="77">
        <v>43235</v>
      </c>
      <c r="D57" s="36">
        <v>1317</v>
      </c>
      <c r="E57" s="24">
        <v>43215</v>
      </c>
      <c r="F57" s="74" t="s">
        <v>1202</v>
      </c>
      <c r="G57" s="26" t="s">
        <v>569</v>
      </c>
      <c r="H57" s="48" t="s">
        <v>951</v>
      </c>
      <c r="I57" s="27" t="s">
        <v>58</v>
      </c>
      <c r="J57" s="62">
        <v>6</v>
      </c>
      <c r="K57" s="53">
        <v>400</v>
      </c>
      <c r="L57" s="29">
        <f t="shared" si="4"/>
        <v>384</v>
      </c>
      <c r="M57" s="28">
        <f t="shared" si="5"/>
        <v>2784</v>
      </c>
      <c r="N57" s="1"/>
      <c r="O57" s="1"/>
      <c r="P57" s="1"/>
      <c r="Q57" s="1"/>
    </row>
    <row r="58" spans="1:17" ht="102" x14ac:dyDescent="0.25">
      <c r="A58" s="75" t="s">
        <v>1204</v>
      </c>
      <c r="B58" s="76" t="s">
        <v>1203</v>
      </c>
      <c r="C58" s="77">
        <v>43235</v>
      </c>
      <c r="D58" s="36">
        <v>1318</v>
      </c>
      <c r="E58" s="24">
        <v>43215</v>
      </c>
      <c r="F58" s="74" t="s">
        <v>1202</v>
      </c>
      <c r="G58" s="26" t="s">
        <v>569</v>
      </c>
      <c r="H58" s="48" t="s">
        <v>952</v>
      </c>
      <c r="I58" s="27" t="s">
        <v>58</v>
      </c>
      <c r="J58" s="62">
        <v>1</v>
      </c>
      <c r="K58" s="53">
        <v>1300</v>
      </c>
      <c r="L58" s="29">
        <f t="shared" si="4"/>
        <v>208</v>
      </c>
      <c r="M58" s="28">
        <f t="shared" si="5"/>
        <v>1508</v>
      </c>
      <c r="N58" s="1"/>
      <c r="O58" s="1"/>
      <c r="P58" s="1"/>
      <c r="Q58" s="1"/>
    </row>
    <row r="59" spans="1:17" ht="38.25" x14ac:dyDescent="0.25">
      <c r="A59" s="75" t="s">
        <v>1204</v>
      </c>
      <c r="B59" s="76" t="s">
        <v>1203</v>
      </c>
      <c r="C59" s="77">
        <v>43235</v>
      </c>
      <c r="D59" s="36">
        <v>1318</v>
      </c>
      <c r="E59" s="24">
        <v>43215</v>
      </c>
      <c r="F59" s="74" t="s">
        <v>1202</v>
      </c>
      <c r="G59" s="26" t="s">
        <v>569</v>
      </c>
      <c r="H59" s="48" t="s">
        <v>953</v>
      </c>
      <c r="I59" s="27" t="s">
        <v>58</v>
      </c>
      <c r="J59" s="62">
        <v>3</v>
      </c>
      <c r="K59" s="53">
        <v>250</v>
      </c>
      <c r="L59" s="29">
        <f t="shared" si="4"/>
        <v>120</v>
      </c>
      <c r="M59" s="28">
        <f t="shared" si="5"/>
        <v>870</v>
      </c>
      <c r="N59" s="1"/>
      <c r="O59" s="1"/>
      <c r="P59" s="1"/>
      <c r="Q59" s="1"/>
    </row>
    <row r="60" spans="1:17" ht="25.5" x14ac:dyDescent="0.25">
      <c r="A60" s="75" t="s">
        <v>1204</v>
      </c>
      <c r="B60" s="76" t="s">
        <v>1203</v>
      </c>
      <c r="C60" s="77">
        <v>43235</v>
      </c>
      <c r="D60" s="36">
        <v>1318</v>
      </c>
      <c r="E60" s="24">
        <v>43215</v>
      </c>
      <c r="F60" s="74" t="s">
        <v>1202</v>
      </c>
      <c r="G60" s="26" t="s">
        <v>569</v>
      </c>
      <c r="H60" s="48" t="s">
        <v>954</v>
      </c>
      <c r="I60" s="27" t="s">
        <v>58</v>
      </c>
      <c r="J60" s="62">
        <v>2</v>
      </c>
      <c r="K60" s="53">
        <v>400</v>
      </c>
      <c r="L60" s="29">
        <f t="shared" si="4"/>
        <v>128</v>
      </c>
      <c r="M60" s="28">
        <f t="shared" si="5"/>
        <v>928</v>
      </c>
      <c r="N60" s="1"/>
      <c r="O60" s="1"/>
      <c r="P60" s="1"/>
      <c r="Q60" s="1"/>
    </row>
    <row r="61" spans="1:17" ht="51" x14ac:dyDescent="0.25">
      <c r="A61" s="75" t="s">
        <v>1206</v>
      </c>
      <c r="B61" s="76" t="s">
        <v>1205</v>
      </c>
      <c r="C61" s="77">
        <v>43235</v>
      </c>
      <c r="D61" s="36">
        <v>1319</v>
      </c>
      <c r="E61" s="24">
        <v>43215</v>
      </c>
      <c r="F61" s="74" t="s">
        <v>1202</v>
      </c>
      <c r="G61" s="26" t="s">
        <v>569</v>
      </c>
      <c r="H61" s="48" t="s">
        <v>955</v>
      </c>
      <c r="I61" s="27" t="s">
        <v>58</v>
      </c>
      <c r="J61" s="62">
        <v>1</v>
      </c>
      <c r="K61" s="53">
        <v>1000</v>
      </c>
      <c r="L61" s="29">
        <f t="shared" si="4"/>
        <v>160</v>
      </c>
      <c r="M61" s="28">
        <f t="shared" si="5"/>
        <v>1160</v>
      </c>
      <c r="N61" s="1"/>
      <c r="O61" s="1"/>
      <c r="P61" s="1"/>
      <c r="Q61" s="1"/>
    </row>
    <row r="62" spans="1:17" ht="25.5" x14ac:dyDescent="0.25">
      <c r="A62" s="75" t="s">
        <v>1206</v>
      </c>
      <c r="B62" s="76" t="s">
        <v>1205</v>
      </c>
      <c r="C62" s="77">
        <v>43235</v>
      </c>
      <c r="D62" s="36">
        <v>1319</v>
      </c>
      <c r="E62" s="24">
        <v>43215</v>
      </c>
      <c r="F62" s="74" t="s">
        <v>1202</v>
      </c>
      <c r="G62" s="26" t="s">
        <v>569</v>
      </c>
      <c r="H62" s="48" t="s">
        <v>956</v>
      </c>
      <c r="I62" s="27" t="s">
        <v>58</v>
      </c>
      <c r="J62" s="62">
        <v>5</v>
      </c>
      <c r="K62" s="53">
        <v>250</v>
      </c>
      <c r="L62" s="29">
        <f t="shared" si="4"/>
        <v>200</v>
      </c>
      <c r="M62" s="28">
        <f t="shared" si="5"/>
        <v>1450</v>
      </c>
      <c r="N62" s="1"/>
      <c r="O62" s="1"/>
      <c r="P62" s="1"/>
      <c r="Q62" s="1"/>
    </row>
    <row r="63" spans="1:17" ht="25.5" x14ac:dyDescent="0.25">
      <c r="A63" s="75" t="s">
        <v>1206</v>
      </c>
      <c r="B63" s="76" t="s">
        <v>1205</v>
      </c>
      <c r="C63" s="77">
        <v>43235</v>
      </c>
      <c r="D63" s="36">
        <v>1319</v>
      </c>
      <c r="E63" s="24">
        <v>43215</v>
      </c>
      <c r="F63" s="74" t="s">
        <v>1202</v>
      </c>
      <c r="G63" s="26" t="s">
        <v>569</v>
      </c>
      <c r="H63" s="48" t="s">
        <v>957</v>
      </c>
      <c r="I63" s="27" t="s">
        <v>58</v>
      </c>
      <c r="J63" s="62">
        <v>1</v>
      </c>
      <c r="K63" s="53">
        <v>740</v>
      </c>
      <c r="L63" s="29">
        <f t="shared" si="4"/>
        <v>118.4</v>
      </c>
      <c r="M63" s="28">
        <f t="shared" si="5"/>
        <v>858.4</v>
      </c>
      <c r="N63" s="1"/>
      <c r="O63" s="1"/>
      <c r="P63" s="1"/>
      <c r="Q63" s="1"/>
    </row>
    <row r="64" spans="1:17" ht="38.25" x14ac:dyDescent="0.25">
      <c r="A64" s="75" t="s">
        <v>1206</v>
      </c>
      <c r="B64" s="76" t="s">
        <v>1205</v>
      </c>
      <c r="C64" s="77">
        <v>43235</v>
      </c>
      <c r="D64" s="36">
        <v>1319</v>
      </c>
      <c r="E64" s="24">
        <v>43215</v>
      </c>
      <c r="F64" s="74" t="s">
        <v>1202</v>
      </c>
      <c r="G64" s="26" t="s">
        <v>569</v>
      </c>
      <c r="H64" s="48" t="s">
        <v>950</v>
      </c>
      <c r="I64" s="27" t="s">
        <v>58</v>
      </c>
      <c r="J64" s="62">
        <v>3</v>
      </c>
      <c r="K64" s="53">
        <v>800</v>
      </c>
      <c r="L64" s="29">
        <f t="shared" ref="L64:L86" si="6">J64*K64*0.16</f>
        <v>384</v>
      </c>
      <c r="M64" s="28">
        <f t="shared" ref="M64:M86" si="7">J64*K64+L64</f>
        <v>2784</v>
      </c>
      <c r="N64" s="1"/>
      <c r="O64" s="1"/>
      <c r="P64" s="1"/>
      <c r="Q64" s="1"/>
    </row>
    <row r="65" spans="1:17" ht="25.5" x14ac:dyDescent="0.25">
      <c r="A65" s="75" t="s">
        <v>1206</v>
      </c>
      <c r="B65" s="76" t="s">
        <v>1205</v>
      </c>
      <c r="C65" s="77">
        <v>43235</v>
      </c>
      <c r="D65" s="36">
        <v>1319</v>
      </c>
      <c r="E65" s="24">
        <v>43215</v>
      </c>
      <c r="F65" s="74" t="s">
        <v>1202</v>
      </c>
      <c r="G65" s="26" t="s">
        <v>569</v>
      </c>
      <c r="H65" s="48" t="s">
        <v>958</v>
      </c>
      <c r="I65" s="27" t="s">
        <v>58</v>
      </c>
      <c r="J65" s="62">
        <v>3</v>
      </c>
      <c r="K65" s="53">
        <v>400</v>
      </c>
      <c r="L65" s="29">
        <f t="shared" si="6"/>
        <v>192</v>
      </c>
      <c r="M65" s="28">
        <f t="shared" si="7"/>
        <v>1392</v>
      </c>
      <c r="N65" s="1"/>
      <c r="O65" s="1"/>
      <c r="P65" s="1"/>
      <c r="Q65" s="1"/>
    </row>
    <row r="66" spans="1:17" ht="76.5" x14ac:dyDescent="0.25">
      <c r="A66" s="75" t="s">
        <v>1208</v>
      </c>
      <c r="B66" s="76" t="s">
        <v>1207</v>
      </c>
      <c r="C66" s="77">
        <v>43235</v>
      </c>
      <c r="D66" s="36">
        <v>1320</v>
      </c>
      <c r="E66" s="24">
        <v>43215</v>
      </c>
      <c r="F66" s="74" t="s">
        <v>1202</v>
      </c>
      <c r="G66" s="26" t="s">
        <v>569</v>
      </c>
      <c r="H66" s="48" t="s">
        <v>959</v>
      </c>
      <c r="I66" s="27" t="s">
        <v>58</v>
      </c>
      <c r="J66" s="62">
        <v>1</v>
      </c>
      <c r="K66" s="53">
        <v>1000</v>
      </c>
      <c r="L66" s="29">
        <f t="shared" si="6"/>
        <v>160</v>
      </c>
      <c r="M66" s="28">
        <f t="shared" si="7"/>
        <v>1160</v>
      </c>
      <c r="N66" s="1"/>
      <c r="O66" s="1"/>
      <c r="P66" s="1"/>
      <c r="Q66" s="1"/>
    </row>
    <row r="67" spans="1:17" ht="25.5" x14ac:dyDescent="0.25">
      <c r="A67" s="75" t="s">
        <v>1208</v>
      </c>
      <c r="B67" s="76" t="s">
        <v>1207</v>
      </c>
      <c r="C67" s="77">
        <v>43235</v>
      </c>
      <c r="D67" s="36">
        <v>1320</v>
      </c>
      <c r="E67" s="24">
        <v>43215</v>
      </c>
      <c r="F67" s="74" t="s">
        <v>1202</v>
      </c>
      <c r="G67" s="26" t="s">
        <v>569</v>
      </c>
      <c r="H67" s="48" t="s">
        <v>956</v>
      </c>
      <c r="I67" s="27" t="s">
        <v>58</v>
      </c>
      <c r="J67" s="62">
        <v>9</v>
      </c>
      <c r="K67" s="53">
        <v>250</v>
      </c>
      <c r="L67" s="29">
        <f t="shared" si="6"/>
        <v>360</v>
      </c>
      <c r="M67" s="28">
        <f t="shared" si="7"/>
        <v>2610</v>
      </c>
      <c r="N67" s="1"/>
      <c r="O67" s="1"/>
      <c r="P67" s="1"/>
      <c r="Q67" s="1"/>
    </row>
    <row r="68" spans="1:17" ht="25.5" x14ac:dyDescent="0.25">
      <c r="A68" s="75" t="s">
        <v>1208</v>
      </c>
      <c r="B68" s="76" t="s">
        <v>1207</v>
      </c>
      <c r="C68" s="77">
        <v>43235</v>
      </c>
      <c r="D68" s="36">
        <v>1320</v>
      </c>
      <c r="E68" s="24">
        <v>43215</v>
      </c>
      <c r="F68" s="74" t="s">
        <v>1202</v>
      </c>
      <c r="G68" s="26" t="s">
        <v>569</v>
      </c>
      <c r="H68" s="48" t="s">
        <v>956</v>
      </c>
      <c r="I68" s="27" t="s">
        <v>58</v>
      </c>
      <c r="J68" s="62">
        <v>7</v>
      </c>
      <c r="K68" s="53">
        <v>250</v>
      </c>
      <c r="L68" s="29">
        <f t="shared" si="6"/>
        <v>280</v>
      </c>
      <c r="M68" s="28">
        <f t="shared" si="7"/>
        <v>2030</v>
      </c>
      <c r="N68" s="1"/>
      <c r="O68" s="1"/>
      <c r="P68" s="1"/>
      <c r="Q68" s="1"/>
    </row>
    <row r="69" spans="1:17" ht="114.75" x14ac:dyDescent="0.25">
      <c r="A69" s="75" t="s">
        <v>1208</v>
      </c>
      <c r="B69" s="76" t="s">
        <v>1207</v>
      </c>
      <c r="C69" s="77">
        <v>43235</v>
      </c>
      <c r="D69" s="36">
        <v>1320</v>
      </c>
      <c r="E69" s="24">
        <v>43215</v>
      </c>
      <c r="F69" s="74" t="s">
        <v>1202</v>
      </c>
      <c r="G69" s="26" t="s">
        <v>569</v>
      </c>
      <c r="H69" s="48" t="s">
        <v>960</v>
      </c>
      <c r="I69" s="27" t="s">
        <v>58</v>
      </c>
      <c r="J69" s="62">
        <v>1</v>
      </c>
      <c r="K69" s="53">
        <v>1300</v>
      </c>
      <c r="L69" s="29">
        <f t="shared" si="6"/>
        <v>208</v>
      </c>
      <c r="M69" s="28">
        <f t="shared" si="7"/>
        <v>1508</v>
      </c>
      <c r="N69" s="1"/>
      <c r="O69" s="1"/>
      <c r="P69" s="1"/>
      <c r="Q69" s="1"/>
    </row>
    <row r="70" spans="1:17" ht="25.5" x14ac:dyDescent="0.25">
      <c r="A70" s="75" t="s">
        <v>1208</v>
      </c>
      <c r="B70" s="76" t="s">
        <v>1207</v>
      </c>
      <c r="C70" s="77">
        <v>43235</v>
      </c>
      <c r="D70" s="36">
        <v>1320</v>
      </c>
      <c r="E70" s="24">
        <v>43215</v>
      </c>
      <c r="F70" s="74" t="s">
        <v>1202</v>
      </c>
      <c r="G70" s="26" t="s">
        <v>569</v>
      </c>
      <c r="H70" s="48" t="s">
        <v>961</v>
      </c>
      <c r="I70" s="27" t="s">
        <v>58</v>
      </c>
      <c r="J70" s="62">
        <v>15</v>
      </c>
      <c r="K70" s="53">
        <v>250</v>
      </c>
      <c r="L70" s="29">
        <f t="shared" si="6"/>
        <v>600</v>
      </c>
      <c r="M70" s="28">
        <f t="shared" si="7"/>
        <v>4350</v>
      </c>
      <c r="N70" s="1"/>
      <c r="O70" s="1"/>
      <c r="P70" s="1"/>
      <c r="Q70" s="1"/>
    </row>
    <row r="71" spans="1:17" ht="38.25" x14ac:dyDescent="0.25">
      <c r="A71" s="75" t="s">
        <v>1208</v>
      </c>
      <c r="B71" s="76" t="s">
        <v>1207</v>
      </c>
      <c r="C71" s="77">
        <v>43235</v>
      </c>
      <c r="D71" s="36">
        <v>1320</v>
      </c>
      <c r="E71" s="24">
        <v>43215</v>
      </c>
      <c r="F71" s="74" t="s">
        <v>1202</v>
      </c>
      <c r="G71" s="26" t="s">
        <v>569</v>
      </c>
      <c r="H71" s="48" t="s">
        <v>950</v>
      </c>
      <c r="I71" s="27" t="s">
        <v>58</v>
      </c>
      <c r="J71" s="62">
        <v>31</v>
      </c>
      <c r="K71" s="53">
        <v>800</v>
      </c>
      <c r="L71" s="29">
        <f t="shared" si="6"/>
        <v>3968</v>
      </c>
      <c r="M71" s="28">
        <f t="shared" si="7"/>
        <v>28768</v>
      </c>
      <c r="N71" s="1"/>
      <c r="O71" s="1"/>
      <c r="P71" s="1"/>
      <c r="Q71" s="1"/>
    </row>
    <row r="72" spans="1:17" ht="25.5" x14ac:dyDescent="0.25">
      <c r="A72" s="75" t="s">
        <v>1208</v>
      </c>
      <c r="B72" s="76" t="s">
        <v>1207</v>
      </c>
      <c r="C72" s="77">
        <v>43235</v>
      </c>
      <c r="D72" s="36">
        <v>1320</v>
      </c>
      <c r="E72" s="24">
        <v>43215</v>
      </c>
      <c r="F72" s="74" t="s">
        <v>1202</v>
      </c>
      <c r="G72" s="26" t="s">
        <v>569</v>
      </c>
      <c r="H72" s="48" t="s">
        <v>957</v>
      </c>
      <c r="I72" s="27" t="s">
        <v>58</v>
      </c>
      <c r="J72" s="62">
        <v>12</v>
      </c>
      <c r="K72" s="53">
        <v>740</v>
      </c>
      <c r="L72" s="29">
        <f t="shared" si="6"/>
        <v>1420.8</v>
      </c>
      <c r="M72" s="28">
        <f t="shared" si="7"/>
        <v>10300.799999999999</v>
      </c>
      <c r="N72" s="1"/>
      <c r="O72" s="1"/>
      <c r="P72" s="1"/>
      <c r="Q72" s="1"/>
    </row>
    <row r="73" spans="1:17" ht="25.5" x14ac:dyDescent="0.25">
      <c r="A73" s="75" t="s">
        <v>1208</v>
      </c>
      <c r="B73" s="76" t="s">
        <v>1207</v>
      </c>
      <c r="C73" s="77">
        <v>43235</v>
      </c>
      <c r="D73" s="36">
        <v>1320</v>
      </c>
      <c r="E73" s="24">
        <v>43215</v>
      </c>
      <c r="F73" s="74" t="s">
        <v>1202</v>
      </c>
      <c r="G73" s="26" t="s">
        <v>569</v>
      </c>
      <c r="H73" s="48" t="s">
        <v>962</v>
      </c>
      <c r="I73" s="27" t="s">
        <v>58</v>
      </c>
      <c r="J73" s="62">
        <v>1</v>
      </c>
      <c r="K73" s="53">
        <v>4000</v>
      </c>
      <c r="L73" s="29">
        <f t="shared" si="6"/>
        <v>640</v>
      </c>
      <c r="M73" s="28">
        <f t="shared" si="7"/>
        <v>4640</v>
      </c>
      <c r="N73" s="1"/>
      <c r="O73" s="1"/>
      <c r="P73" s="1"/>
      <c r="Q73" s="1"/>
    </row>
    <row r="74" spans="1:17" ht="51" x14ac:dyDescent="0.25">
      <c r="A74" s="75" t="s">
        <v>1210</v>
      </c>
      <c r="B74" s="76" t="s">
        <v>1209</v>
      </c>
      <c r="C74" s="77">
        <v>43235</v>
      </c>
      <c r="D74" s="36">
        <v>1321</v>
      </c>
      <c r="E74" s="24">
        <v>43215</v>
      </c>
      <c r="F74" s="74" t="s">
        <v>1202</v>
      </c>
      <c r="G74" s="26" t="s">
        <v>569</v>
      </c>
      <c r="H74" s="48" t="s">
        <v>963</v>
      </c>
      <c r="I74" s="27" t="s">
        <v>58</v>
      </c>
      <c r="J74" s="62">
        <v>1</v>
      </c>
      <c r="K74" s="53">
        <v>740</v>
      </c>
      <c r="L74" s="29">
        <f t="shared" si="6"/>
        <v>118.4</v>
      </c>
      <c r="M74" s="28">
        <f t="shared" si="7"/>
        <v>858.4</v>
      </c>
      <c r="N74" s="1"/>
      <c r="O74" s="1"/>
      <c r="P74" s="1"/>
      <c r="Q74" s="1"/>
    </row>
    <row r="75" spans="1:17" ht="63.75" x14ac:dyDescent="0.25">
      <c r="A75" s="75" t="s">
        <v>1210</v>
      </c>
      <c r="B75" s="76" t="s">
        <v>1209</v>
      </c>
      <c r="C75" s="77">
        <v>43235</v>
      </c>
      <c r="D75" s="36">
        <v>1321</v>
      </c>
      <c r="E75" s="24">
        <v>43215</v>
      </c>
      <c r="F75" s="74" t="s">
        <v>1202</v>
      </c>
      <c r="G75" s="26" t="s">
        <v>569</v>
      </c>
      <c r="H75" s="48" t="s">
        <v>964</v>
      </c>
      <c r="I75" s="27" t="s">
        <v>58</v>
      </c>
      <c r="J75" s="62">
        <v>3</v>
      </c>
      <c r="K75" s="53">
        <v>1500</v>
      </c>
      <c r="L75" s="29">
        <f t="shared" si="6"/>
        <v>720</v>
      </c>
      <c r="M75" s="28">
        <f t="shared" si="7"/>
        <v>5220</v>
      </c>
      <c r="N75" s="1"/>
      <c r="O75" s="1"/>
      <c r="P75" s="1"/>
      <c r="Q75" s="1"/>
    </row>
    <row r="76" spans="1:17" ht="15" x14ac:dyDescent="0.25">
      <c r="A76" s="75" t="s">
        <v>1210</v>
      </c>
      <c r="B76" s="76" t="s">
        <v>1209</v>
      </c>
      <c r="C76" s="77">
        <v>43235</v>
      </c>
      <c r="D76" s="36">
        <v>1321</v>
      </c>
      <c r="E76" s="24">
        <v>43215</v>
      </c>
      <c r="F76" s="74" t="s">
        <v>1202</v>
      </c>
      <c r="G76" s="26" t="s">
        <v>569</v>
      </c>
      <c r="H76" s="48" t="s">
        <v>575</v>
      </c>
      <c r="I76" s="27" t="s">
        <v>58</v>
      </c>
      <c r="J76" s="62">
        <v>1</v>
      </c>
      <c r="K76" s="53">
        <v>3500</v>
      </c>
      <c r="L76" s="29">
        <f t="shared" si="6"/>
        <v>560</v>
      </c>
      <c r="M76" s="28">
        <f t="shared" si="7"/>
        <v>4060</v>
      </c>
      <c r="N76" s="1"/>
      <c r="O76" s="1"/>
      <c r="P76" s="1"/>
      <c r="Q76" s="1"/>
    </row>
    <row r="77" spans="1:17" ht="51" x14ac:dyDescent="0.25">
      <c r="A77" s="75" t="s">
        <v>1211</v>
      </c>
      <c r="B77" s="76" t="s">
        <v>1212</v>
      </c>
      <c r="C77" s="77">
        <v>43235</v>
      </c>
      <c r="D77" s="36">
        <v>1322</v>
      </c>
      <c r="E77" s="24">
        <v>43215</v>
      </c>
      <c r="F77" s="74" t="s">
        <v>1202</v>
      </c>
      <c r="G77" s="26" t="s">
        <v>569</v>
      </c>
      <c r="H77" s="48" t="s">
        <v>965</v>
      </c>
      <c r="I77" s="27" t="s">
        <v>58</v>
      </c>
      <c r="J77" s="62">
        <v>1</v>
      </c>
      <c r="K77" s="53">
        <v>740</v>
      </c>
      <c r="L77" s="29">
        <f t="shared" si="6"/>
        <v>118.4</v>
      </c>
      <c r="M77" s="28">
        <f t="shared" si="7"/>
        <v>858.4</v>
      </c>
      <c r="N77" s="1"/>
      <c r="O77" s="1"/>
      <c r="P77" s="1"/>
      <c r="Q77" s="1"/>
    </row>
    <row r="78" spans="1:17" ht="63.75" x14ac:dyDescent="0.25">
      <c r="A78" s="75" t="s">
        <v>1211</v>
      </c>
      <c r="B78" s="76" t="s">
        <v>1212</v>
      </c>
      <c r="C78" s="77">
        <v>43235</v>
      </c>
      <c r="D78" s="36">
        <v>1322</v>
      </c>
      <c r="E78" s="24">
        <v>43215</v>
      </c>
      <c r="F78" s="74" t="s">
        <v>1202</v>
      </c>
      <c r="G78" s="26" t="s">
        <v>569</v>
      </c>
      <c r="H78" s="48" t="s">
        <v>964</v>
      </c>
      <c r="I78" s="27" t="s">
        <v>58</v>
      </c>
      <c r="J78" s="62">
        <v>3</v>
      </c>
      <c r="K78" s="53">
        <v>1500</v>
      </c>
      <c r="L78" s="29">
        <f t="shared" si="6"/>
        <v>720</v>
      </c>
      <c r="M78" s="28">
        <f t="shared" si="7"/>
        <v>5220</v>
      </c>
      <c r="N78" s="1"/>
      <c r="O78" s="1"/>
      <c r="P78" s="1"/>
      <c r="Q78" s="1"/>
    </row>
    <row r="79" spans="1:17" ht="15" x14ac:dyDescent="0.25">
      <c r="A79" s="75" t="s">
        <v>1211</v>
      </c>
      <c r="B79" s="76" t="s">
        <v>1212</v>
      </c>
      <c r="C79" s="77">
        <v>43235</v>
      </c>
      <c r="D79" s="36">
        <v>1322</v>
      </c>
      <c r="E79" s="24">
        <v>43215</v>
      </c>
      <c r="F79" s="74" t="s">
        <v>1202</v>
      </c>
      <c r="G79" s="26" t="s">
        <v>569</v>
      </c>
      <c r="H79" s="48" t="s">
        <v>575</v>
      </c>
      <c r="I79" s="27" t="s">
        <v>58</v>
      </c>
      <c r="J79" s="62">
        <v>1</v>
      </c>
      <c r="K79" s="53">
        <v>3500</v>
      </c>
      <c r="L79" s="29">
        <f t="shared" si="6"/>
        <v>560</v>
      </c>
      <c r="M79" s="28">
        <f t="shared" si="7"/>
        <v>4060</v>
      </c>
      <c r="N79" s="1"/>
      <c r="O79" s="1"/>
      <c r="P79" s="1"/>
      <c r="Q79" s="1"/>
    </row>
    <row r="80" spans="1:17" ht="63.75" x14ac:dyDescent="0.25">
      <c r="A80" s="75" t="s">
        <v>1214</v>
      </c>
      <c r="B80" s="76" t="s">
        <v>1213</v>
      </c>
      <c r="C80" s="77">
        <v>43235</v>
      </c>
      <c r="D80" s="36">
        <v>1323</v>
      </c>
      <c r="E80" s="24">
        <v>43215</v>
      </c>
      <c r="F80" s="74" t="s">
        <v>1202</v>
      </c>
      <c r="G80" s="26" t="s">
        <v>569</v>
      </c>
      <c r="H80" s="48" t="s">
        <v>966</v>
      </c>
      <c r="I80" s="27" t="s">
        <v>58</v>
      </c>
      <c r="J80" s="62">
        <v>1</v>
      </c>
      <c r="K80" s="53">
        <v>740</v>
      </c>
      <c r="L80" s="29">
        <f t="shared" si="6"/>
        <v>118.4</v>
      </c>
      <c r="M80" s="28">
        <f t="shared" si="7"/>
        <v>858.4</v>
      </c>
      <c r="N80" s="1"/>
      <c r="O80" s="1"/>
      <c r="P80" s="1"/>
      <c r="Q80" s="1"/>
    </row>
    <row r="81" spans="1:17" ht="63.75" x14ac:dyDescent="0.25">
      <c r="A81" s="75" t="s">
        <v>1214</v>
      </c>
      <c r="B81" s="76" t="s">
        <v>1213</v>
      </c>
      <c r="C81" s="77">
        <v>43235</v>
      </c>
      <c r="D81" s="36">
        <v>1323</v>
      </c>
      <c r="E81" s="24">
        <v>43215</v>
      </c>
      <c r="F81" s="74" t="s">
        <v>1202</v>
      </c>
      <c r="G81" s="26" t="s">
        <v>569</v>
      </c>
      <c r="H81" s="48" t="s">
        <v>964</v>
      </c>
      <c r="I81" s="27" t="s">
        <v>58</v>
      </c>
      <c r="J81" s="62">
        <v>3</v>
      </c>
      <c r="K81" s="53">
        <v>1500</v>
      </c>
      <c r="L81" s="29">
        <f t="shared" si="6"/>
        <v>720</v>
      </c>
      <c r="M81" s="28">
        <f t="shared" si="7"/>
        <v>5220</v>
      </c>
      <c r="N81" s="1"/>
      <c r="O81" s="1"/>
      <c r="P81" s="1"/>
      <c r="Q81" s="1"/>
    </row>
    <row r="82" spans="1:17" ht="15" x14ac:dyDescent="0.25">
      <c r="A82" s="75" t="s">
        <v>1214</v>
      </c>
      <c r="B82" s="76" t="s">
        <v>1213</v>
      </c>
      <c r="C82" s="77">
        <v>43235</v>
      </c>
      <c r="D82" s="36">
        <v>1323</v>
      </c>
      <c r="E82" s="24">
        <v>43215</v>
      </c>
      <c r="F82" s="74" t="s">
        <v>1202</v>
      </c>
      <c r="G82" s="26" t="s">
        <v>569</v>
      </c>
      <c r="H82" s="48" t="s">
        <v>575</v>
      </c>
      <c r="I82" s="27" t="s">
        <v>58</v>
      </c>
      <c r="J82" s="62">
        <v>1</v>
      </c>
      <c r="K82" s="53">
        <v>3500</v>
      </c>
      <c r="L82" s="29">
        <f t="shared" si="6"/>
        <v>560</v>
      </c>
      <c r="M82" s="28">
        <f t="shared" si="7"/>
        <v>4060</v>
      </c>
      <c r="N82" s="1"/>
      <c r="O82" s="1"/>
      <c r="P82" s="1"/>
      <c r="Q82" s="1"/>
    </row>
    <row r="83" spans="1:17" ht="63.75" x14ac:dyDescent="0.25">
      <c r="A83" s="75" t="s">
        <v>1708</v>
      </c>
      <c r="B83" s="76" t="s">
        <v>1709</v>
      </c>
      <c r="C83" s="77">
        <v>43259</v>
      </c>
      <c r="D83" s="36">
        <v>1327</v>
      </c>
      <c r="E83" s="24">
        <v>43229</v>
      </c>
      <c r="F83" s="74" t="s">
        <v>1202</v>
      </c>
      <c r="G83" s="26" t="s">
        <v>569</v>
      </c>
      <c r="H83" s="48" t="s">
        <v>1277</v>
      </c>
      <c r="I83" s="27" t="s">
        <v>58</v>
      </c>
      <c r="J83" s="62">
        <v>1</v>
      </c>
      <c r="K83" s="53">
        <v>1400</v>
      </c>
      <c r="L83" s="29">
        <f t="shared" si="6"/>
        <v>224</v>
      </c>
      <c r="M83" s="28">
        <f t="shared" si="7"/>
        <v>1624</v>
      </c>
      <c r="N83" s="1"/>
      <c r="O83" s="1"/>
      <c r="P83" s="1"/>
      <c r="Q83" s="1"/>
    </row>
    <row r="84" spans="1:17" ht="51" x14ac:dyDescent="0.25">
      <c r="A84" s="75" t="s">
        <v>1708</v>
      </c>
      <c r="B84" s="76" t="s">
        <v>1709</v>
      </c>
      <c r="C84" s="77">
        <v>43259</v>
      </c>
      <c r="D84" s="36">
        <v>1327</v>
      </c>
      <c r="E84" s="24">
        <v>43229</v>
      </c>
      <c r="F84" s="74" t="s">
        <v>1202</v>
      </c>
      <c r="G84" s="26" t="s">
        <v>569</v>
      </c>
      <c r="H84" s="48" t="s">
        <v>1278</v>
      </c>
      <c r="I84" s="27" t="s">
        <v>58</v>
      </c>
      <c r="J84" s="62">
        <v>1</v>
      </c>
      <c r="K84" s="53">
        <v>1300</v>
      </c>
      <c r="L84" s="29">
        <f t="shared" si="6"/>
        <v>208</v>
      </c>
      <c r="M84" s="28">
        <f t="shared" si="7"/>
        <v>1508</v>
      </c>
      <c r="N84" s="1"/>
      <c r="O84" s="1"/>
      <c r="P84" s="1"/>
      <c r="Q84" s="1"/>
    </row>
    <row r="85" spans="1:17" ht="25.5" x14ac:dyDescent="0.25">
      <c r="A85" s="75" t="s">
        <v>1708</v>
      </c>
      <c r="B85" s="76" t="s">
        <v>1709</v>
      </c>
      <c r="C85" s="77">
        <v>43259</v>
      </c>
      <c r="D85" s="36">
        <v>1327</v>
      </c>
      <c r="E85" s="24">
        <v>43229</v>
      </c>
      <c r="F85" s="74" t="s">
        <v>1202</v>
      </c>
      <c r="G85" s="26" t="s">
        <v>569</v>
      </c>
      <c r="H85" s="48" t="s">
        <v>1279</v>
      </c>
      <c r="I85" s="27" t="s">
        <v>58</v>
      </c>
      <c r="J85" s="62">
        <v>12</v>
      </c>
      <c r="K85" s="53">
        <v>280</v>
      </c>
      <c r="L85" s="29">
        <f t="shared" si="6"/>
        <v>537.6</v>
      </c>
      <c r="M85" s="28">
        <f t="shared" si="7"/>
        <v>3897.6</v>
      </c>
      <c r="N85" s="1"/>
      <c r="O85" s="1"/>
      <c r="P85" s="1"/>
      <c r="Q85" s="1"/>
    </row>
    <row r="86" spans="1:17" ht="25.5" x14ac:dyDescent="0.25">
      <c r="A86" s="75" t="s">
        <v>1708</v>
      </c>
      <c r="B86" s="76" t="s">
        <v>1709</v>
      </c>
      <c r="C86" s="77">
        <v>43259</v>
      </c>
      <c r="D86" s="36">
        <v>1327</v>
      </c>
      <c r="E86" s="24">
        <v>43229</v>
      </c>
      <c r="F86" s="74" t="s">
        <v>1202</v>
      </c>
      <c r="G86" s="26" t="s">
        <v>569</v>
      </c>
      <c r="H86" s="48" t="s">
        <v>1280</v>
      </c>
      <c r="I86" s="27" t="s">
        <v>58</v>
      </c>
      <c r="J86" s="62">
        <v>5</v>
      </c>
      <c r="K86" s="53">
        <v>440</v>
      </c>
      <c r="L86" s="29">
        <f t="shared" si="6"/>
        <v>352</v>
      </c>
      <c r="M86" s="28">
        <f t="shared" si="7"/>
        <v>2552</v>
      </c>
      <c r="N86" s="1"/>
      <c r="O86" s="1"/>
      <c r="P86" s="1"/>
      <c r="Q86" s="1"/>
    </row>
    <row r="87" spans="1:17" ht="89.25" x14ac:dyDescent="0.25">
      <c r="A87" s="75" t="s">
        <v>1710</v>
      </c>
      <c r="B87" s="76" t="s">
        <v>1711</v>
      </c>
      <c r="C87" s="77">
        <v>43259</v>
      </c>
      <c r="D87" s="36">
        <v>1328</v>
      </c>
      <c r="E87" s="24">
        <v>43229</v>
      </c>
      <c r="F87" s="74" t="s">
        <v>1202</v>
      </c>
      <c r="G87" s="26" t="s">
        <v>569</v>
      </c>
      <c r="H87" s="48" t="s">
        <v>1281</v>
      </c>
      <c r="I87" s="27" t="s">
        <v>58</v>
      </c>
      <c r="J87" s="62">
        <v>1</v>
      </c>
      <c r="K87" s="53">
        <v>1380</v>
      </c>
      <c r="L87" s="29">
        <f t="shared" ref="L87:L96" si="8">J87*K87*0.16</f>
        <v>220.8</v>
      </c>
      <c r="M87" s="28">
        <f t="shared" ref="M87:M96" si="9">J87*K87+L87</f>
        <v>1600.8</v>
      </c>
      <c r="N87" s="1"/>
      <c r="O87" s="1"/>
      <c r="P87" s="1"/>
      <c r="Q87" s="1"/>
    </row>
    <row r="88" spans="1:17" ht="51" x14ac:dyDescent="0.25">
      <c r="A88" s="75" t="s">
        <v>1710</v>
      </c>
      <c r="B88" s="76" t="s">
        <v>1711</v>
      </c>
      <c r="C88" s="77">
        <v>43259</v>
      </c>
      <c r="D88" s="36">
        <v>1328</v>
      </c>
      <c r="E88" s="24">
        <v>43229</v>
      </c>
      <c r="F88" s="74" t="s">
        <v>1202</v>
      </c>
      <c r="G88" s="26" t="s">
        <v>569</v>
      </c>
      <c r="H88" s="48" t="s">
        <v>1282</v>
      </c>
      <c r="I88" s="27" t="s">
        <v>58</v>
      </c>
      <c r="J88" s="62">
        <v>1</v>
      </c>
      <c r="K88" s="53">
        <v>1500</v>
      </c>
      <c r="L88" s="29">
        <f t="shared" si="8"/>
        <v>240</v>
      </c>
      <c r="M88" s="28">
        <f t="shared" si="9"/>
        <v>1740</v>
      </c>
      <c r="N88" s="1"/>
      <c r="O88" s="1"/>
      <c r="P88" s="1"/>
      <c r="Q88" s="1"/>
    </row>
    <row r="89" spans="1:17" ht="38.25" x14ac:dyDescent="0.25">
      <c r="A89" s="75" t="s">
        <v>1710</v>
      </c>
      <c r="B89" s="76" t="s">
        <v>1711</v>
      </c>
      <c r="C89" s="77">
        <v>43259</v>
      </c>
      <c r="D89" s="36">
        <v>1328</v>
      </c>
      <c r="E89" s="24">
        <v>43229</v>
      </c>
      <c r="F89" s="74" t="s">
        <v>1202</v>
      </c>
      <c r="G89" s="26" t="s">
        <v>569</v>
      </c>
      <c r="H89" s="48" t="s">
        <v>1283</v>
      </c>
      <c r="I89" s="27" t="s">
        <v>58</v>
      </c>
      <c r="J89" s="62">
        <v>11</v>
      </c>
      <c r="K89" s="53">
        <v>280</v>
      </c>
      <c r="L89" s="29">
        <f t="shared" si="8"/>
        <v>492.8</v>
      </c>
      <c r="M89" s="28">
        <f t="shared" si="9"/>
        <v>3572.8</v>
      </c>
      <c r="N89" s="1"/>
      <c r="O89" s="1"/>
      <c r="P89" s="1"/>
      <c r="Q89" s="1"/>
    </row>
    <row r="90" spans="1:17" ht="38.25" x14ac:dyDescent="0.25">
      <c r="A90" s="75" t="s">
        <v>1710</v>
      </c>
      <c r="B90" s="76" t="s">
        <v>1711</v>
      </c>
      <c r="C90" s="77">
        <v>43259</v>
      </c>
      <c r="D90" s="36">
        <v>1328</v>
      </c>
      <c r="E90" s="24">
        <v>43229</v>
      </c>
      <c r="F90" s="74" t="s">
        <v>1202</v>
      </c>
      <c r="G90" s="26" t="s">
        <v>569</v>
      </c>
      <c r="H90" s="48" t="s">
        <v>1284</v>
      </c>
      <c r="I90" s="27" t="s">
        <v>58</v>
      </c>
      <c r="J90" s="62">
        <v>8</v>
      </c>
      <c r="K90" s="53">
        <v>250</v>
      </c>
      <c r="L90" s="29">
        <f t="shared" si="8"/>
        <v>320</v>
      </c>
      <c r="M90" s="28">
        <f t="shared" si="9"/>
        <v>2320</v>
      </c>
      <c r="N90" s="1"/>
      <c r="O90" s="1"/>
      <c r="P90" s="1"/>
      <c r="Q90" s="1"/>
    </row>
    <row r="91" spans="1:17" ht="25.5" x14ac:dyDescent="0.25">
      <c r="A91" s="75" t="s">
        <v>1710</v>
      </c>
      <c r="B91" s="76" t="s">
        <v>1711</v>
      </c>
      <c r="C91" s="77">
        <v>43259</v>
      </c>
      <c r="D91" s="36">
        <v>1328</v>
      </c>
      <c r="E91" s="24">
        <v>43229</v>
      </c>
      <c r="F91" s="74" t="s">
        <v>1202</v>
      </c>
      <c r="G91" s="26" t="s">
        <v>569</v>
      </c>
      <c r="H91" s="48" t="s">
        <v>1285</v>
      </c>
      <c r="I91" s="27" t="s">
        <v>58</v>
      </c>
      <c r="J91" s="62">
        <v>4</v>
      </c>
      <c r="K91" s="53">
        <v>440</v>
      </c>
      <c r="L91" s="29">
        <f t="shared" si="8"/>
        <v>281.60000000000002</v>
      </c>
      <c r="M91" s="28">
        <f t="shared" si="9"/>
        <v>2041.6</v>
      </c>
      <c r="N91" s="1"/>
      <c r="O91" s="1"/>
      <c r="P91" s="1"/>
      <c r="Q91" s="1"/>
    </row>
    <row r="92" spans="1:17" ht="89.25" x14ac:dyDescent="0.25">
      <c r="A92" s="75" t="s">
        <v>1712</v>
      </c>
      <c r="B92" s="76" t="s">
        <v>1713</v>
      </c>
      <c r="C92" s="77">
        <v>43259</v>
      </c>
      <c r="D92" s="36">
        <v>1329</v>
      </c>
      <c r="E92" s="24">
        <v>43229</v>
      </c>
      <c r="F92" s="74" t="s">
        <v>1202</v>
      </c>
      <c r="G92" s="26" t="s">
        <v>569</v>
      </c>
      <c r="H92" s="48" t="s">
        <v>1286</v>
      </c>
      <c r="I92" s="27" t="s">
        <v>58</v>
      </c>
      <c r="J92" s="62">
        <v>1</v>
      </c>
      <c r="K92" s="53">
        <v>1300</v>
      </c>
      <c r="L92" s="29">
        <f t="shared" si="8"/>
        <v>208</v>
      </c>
      <c r="M92" s="28">
        <f t="shared" si="9"/>
        <v>1508</v>
      </c>
      <c r="N92" s="1"/>
      <c r="O92" s="1"/>
      <c r="P92" s="1"/>
      <c r="Q92" s="1"/>
    </row>
    <row r="93" spans="1:17" ht="25.5" x14ac:dyDescent="0.25">
      <c r="A93" s="75" t="s">
        <v>1712</v>
      </c>
      <c r="B93" s="76" t="s">
        <v>1713</v>
      </c>
      <c r="C93" s="77">
        <v>43259</v>
      </c>
      <c r="D93" s="36">
        <v>1329</v>
      </c>
      <c r="E93" s="24">
        <v>43229</v>
      </c>
      <c r="F93" s="74" t="s">
        <v>1202</v>
      </c>
      <c r="G93" s="26" t="s">
        <v>569</v>
      </c>
      <c r="H93" s="48" t="s">
        <v>1287</v>
      </c>
      <c r="I93" s="27" t="s">
        <v>58</v>
      </c>
      <c r="J93" s="62">
        <v>7</v>
      </c>
      <c r="K93" s="53">
        <v>280</v>
      </c>
      <c r="L93" s="29">
        <f t="shared" si="8"/>
        <v>313.60000000000002</v>
      </c>
      <c r="M93" s="28">
        <f t="shared" si="9"/>
        <v>2273.6</v>
      </c>
      <c r="N93" s="1"/>
      <c r="O93" s="1"/>
      <c r="P93" s="1"/>
      <c r="Q93" s="1"/>
    </row>
    <row r="94" spans="1:17" ht="38.25" x14ac:dyDescent="0.25">
      <c r="A94" s="75" t="s">
        <v>1712</v>
      </c>
      <c r="B94" s="76" t="s">
        <v>1713</v>
      </c>
      <c r="C94" s="77">
        <v>43259</v>
      </c>
      <c r="D94" s="36">
        <v>1329</v>
      </c>
      <c r="E94" s="24">
        <v>43229</v>
      </c>
      <c r="F94" s="74" t="s">
        <v>1202</v>
      </c>
      <c r="G94" s="26" t="s">
        <v>569</v>
      </c>
      <c r="H94" s="48" t="s">
        <v>1288</v>
      </c>
      <c r="I94" s="27" t="s">
        <v>58</v>
      </c>
      <c r="J94" s="62">
        <v>1</v>
      </c>
      <c r="K94" s="53">
        <v>1600</v>
      </c>
      <c r="L94" s="29">
        <f t="shared" si="8"/>
        <v>256</v>
      </c>
      <c r="M94" s="28">
        <f t="shared" si="9"/>
        <v>1856</v>
      </c>
      <c r="N94" s="1"/>
      <c r="O94" s="1"/>
      <c r="P94" s="1"/>
      <c r="Q94" s="1"/>
    </row>
    <row r="95" spans="1:17" ht="51" x14ac:dyDescent="0.25">
      <c r="A95" s="75" t="s">
        <v>1712</v>
      </c>
      <c r="B95" s="76" t="s">
        <v>1713</v>
      </c>
      <c r="C95" s="77">
        <v>43259</v>
      </c>
      <c r="D95" s="36">
        <v>1329</v>
      </c>
      <c r="E95" s="24">
        <v>43229</v>
      </c>
      <c r="F95" s="74" t="s">
        <v>1202</v>
      </c>
      <c r="G95" s="26" t="s">
        <v>569</v>
      </c>
      <c r="H95" s="48" t="s">
        <v>1289</v>
      </c>
      <c r="I95" s="27" t="s">
        <v>58</v>
      </c>
      <c r="J95" s="62">
        <v>12</v>
      </c>
      <c r="K95" s="53">
        <v>250</v>
      </c>
      <c r="L95" s="29">
        <f t="shared" si="8"/>
        <v>480</v>
      </c>
      <c r="M95" s="28">
        <f t="shared" si="9"/>
        <v>3480</v>
      </c>
      <c r="N95" s="1"/>
      <c r="O95" s="1"/>
      <c r="P95" s="1"/>
      <c r="Q95" s="1"/>
    </row>
    <row r="96" spans="1:17" ht="89.25" x14ac:dyDescent="0.25">
      <c r="A96" s="75" t="s">
        <v>1712</v>
      </c>
      <c r="B96" s="76" t="s">
        <v>1713</v>
      </c>
      <c r="C96" s="77">
        <v>43259</v>
      </c>
      <c r="D96" s="36">
        <v>1329</v>
      </c>
      <c r="E96" s="24">
        <v>43229</v>
      </c>
      <c r="F96" s="74" t="s">
        <v>1202</v>
      </c>
      <c r="G96" s="26" t="s">
        <v>569</v>
      </c>
      <c r="H96" s="48" t="s">
        <v>1290</v>
      </c>
      <c r="I96" s="27" t="s">
        <v>58</v>
      </c>
      <c r="J96" s="62">
        <v>3</v>
      </c>
      <c r="K96" s="53">
        <v>800</v>
      </c>
      <c r="L96" s="29">
        <f t="shared" si="8"/>
        <v>384</v>
      </c>
      <c r="M96" s="28">
        <f t="shared" si="9"/>
        <v>2784</v>
      </c>
      <c r="N96" s="1"/>
      <c r="O96" s="1"/>
      <c r="P96" s="1"/>
      <c r="Q96" s="1"/>
    </row>
    <row r="97" spans="1:17" ht="89.25" x14ac:dyDescent="0.25">
      <c r="A97" s="75" t="s">
        <v>1712</v>
      </c>
      <c r="B97" s="76" t="s">
        <v>1713</v>
      </c>
      <c r="C97" s="77">
        <v>43259</v>
      </c>
      <c r="D97" s="36">
        <v>1329</v>
      </c>
      <c r="E97" s="24">
        <v>43229</v>
      </c>
      <c r="F97" s="74" t="s">
        <v>1202</v>
      </c>
      <c r="G97" s="26" t="s">
        <v>569</v>
      </c>
      <c r="H97" s="48" t="s">
        <v>1291</v>
      </c>
      <c r="I97" s="27" t="s">
        <v>58</v>
      </c>
      <c r="J97" s="62">
        <v>3</v>
      </c>
      <c r="K97" s="53">
        <v>800</v>
      </c>
      <c r="L97" s="29">
        <f t="shared" ref="L97:L128" si="10">J97*K97*0.16</f>
        <v>384</v>
      </c>
      <c r="M97" s="28">
        <f t="shared" ref="M97:M114" si="11">J97*K97+L97</f>
        <v>2784</v>
      </c>
      <c r="N97" s="1"/>
      <c r="O97" s="1"/>
      <c r="P97" s="1"/>
      <c r="Q97" s="1"/>
    </row>
    <row r="98" spans="1:17" ht="89.25" x14ac:dyDescent="0.25">
      <c r="A98" s="75" t="s">
        <v>1712</v>
      </c>
      <c r="B98" s="76" t="s">
        <v>1713</v>
      </c>
      <c r="C98" s="77">
        <v>43259</v>
      </c>
      <c r="D98" s="36">
        <v>1329</v>
      </c>
      <c r="E98" s="24">
        <v>43229</v>
      </c>
      <c r="F98" s="74" t="s">
        <v>1202</v>
      </c>
      <c r="G98" s="26" t="s">
        <v>569</v>
      </c>
      <c r="H98" s="48" t="s">
        <v>1292</v>
      </c>
      <c r="I98" s="27" t="s">
        <v>58</v>
      </c>
      <c r="J98" s="62">
        <v>3</v>
      </c>
      <c r="K98" s="53">
        <v>800</v>
      </c>
      <c r="L98" s="29">
        <f t="shared" si="10"/>
        <v>384</v>
      </c>
      <c r="M98" s="28">
        <f t="shared" si="11"/>
        <v>2784</v>
      </c>
      <c r="N98" s="1"/>
      <c r="O98" s="1"/>
      <c r="P98" s="1"/>
      <c r="Q98" s="1"/>
    </row>
    <row r="99" spans="1:17" ht="63.75" x14ac:dyDescent="0.25">
      <c r="A99" s="75" t="s">
        <v>1712</v>
      </c>
      <c r="B99" s="76" t="s">
        <v>1713</v>
      </c>
      <c r="C99" s="77">
        <v>43259</v>
      </c>
      <c r="D99" s="36">
        <v>1329</v>
      </c>
      <c r="E99" s="24">
        <v>43229</v>
      </c>
      <c r="F99" s="74" t="s">
        <v>1202</v>
      </c>
      <c r="G99" s="26" t="s">
        <v>569</v>
      </c>
      <c r="H99" s="48" t="s">
        <v>1293</v>
      </c>
      <c r="I99" s="27" t="s">
        <v>58</v>
      </c>
      <c r="J99" s="62">
        <v>2</v>
      </c>
      <c r="K99" s="53">
        <v>800</v>
      </c>
      <c r="L99" s="29">
        <f t="shared" si="10"/>
        <v>256</v>
      </c>
      <c r="M99" s="28">
        <f t="shared" si="11"/>
        <v>1856</v>
      </c>
      <c r="N99" s="1"/>
      <c r="O99" s="1"/>
      <c r="P99" s="1"/>
      <c r="Q99" s="1"/>
    </row>
    <row r="100" spans="1:17" ht="38.25" x14ac:dyDescent="0.25">
      <c r="A100" s="75" t="s">
        <v>1712</v>
      </c>
      <c r="B100" s="76" t="s">
        <v>1713</v>
      </c>
      <c r="C100" s="77">
        <v>43259</v>
      </c>
      <c r="D100" s="36">
        <v>1329</v>
      </c>
      <c r="E100" s="24">
        <v>43229</v>
      </c>
      <c r="F100" s="74" t="s">
        <v>1202</v>
      </c>
      <c r="G100" s="26" t="s">
        <v>569</v>
      </c>
      <c r="H100" s="48" t="s">
        <v>1294</v>
      </c>
      <c r="I100" s="27" t="s">
        <v>58</v>
      </c>
      <c r="J100" s="62">
        <v>12</v>
      </c>
      <c r="K100" s="53">
        <v>400</v>
      </c>
      <c r="L100" s="29">
        <f t="shared" si="10"/>
        <v>768</v>
      </c>
      <c r="M100" s="28">
        <f t="shared" si="11"/>
        <v>5568</v>
      </c>
      <c r="N100" s="1"/>
      <c r="O100" s="1"/>
      <c r="P100" s="1"/>
      <c r="Q100" s="1"/>
    </row>
    <row r="101" spans="1:17" ht="89.25" x14ac:dyDescent="0.25">
      <c r="A101" s="75" t="s">
        <v>1714</v>
      </c>
      <c r="B101" s="76" t="s">
        <v>1715</v>
      </c>
      <c r="C101" s="77">
        <v>43259</v>
      </c>
      <c r="D101" s="36">
        <v>1330</v>
      </c>
      <c r="E101" s="24">
        <v>43229</v>
      </c>
      <c r="F101" s="74" t="s">
        <v>1202</v>
      </c>
      <c r="G101" s="26" t="s">
        <v>569</v>
      </c>
      <c r="H101" s="48" t="s">
        <v>1295</v>
      </c>
      <c r="I101" s="27" t="s">
        <v>58</v>
      </c>
      <c r="J101" s="62">
        <v>1</v>
      </c>
      <c r="K101" s="53">
        <v>1380</v>
      </c>
      <c r="L101" s="29">
        <f t="shared" si="10"/>
        <v>220.8</v>
      </c>
      <c r="M101" s="28">
        <f t="shared" si="11"/>
        <v>1600.8</v>
      </c>
      <c r="N101" s="1"/>
      <c r="O101" s="1"/>
      <c r="P101" s="1"/>
      <c r="Q101" s="1"/>
    </row>
    <row r="102" spans="1:17" ht="51" x14ac:dyDescent="0.25">
      <c r="A102" s="75" t="s">
        <v>1714</v>
      </c>
      <c r="B102" s="76" t="s">
        <v>1715</v>
      </c>
      <c r="C102" s="77">
        <v>43259</v>
      </c>
      <c r="D102" s="36">
        <v>1330</v>
      </c>
      <c r="E102" s="24">
        <v>43229</v>
      </c>
      <c r="F102" s="74" t="s">
        <v>1202</v>
      </c>
      <c r="G102" s="26" t="s">
        <v>569</v>
      </c>
      <c r="H102" s="48" t="s">
        <v>1282</v>
      </c>
      <c r="I102" s="27" t="s">
        <v>58</v>
      </c>
      <c r="J102" s="62">
        <v>1</v>
      </c>
      <c r="K102" s="53">
        <v>1500</v>
      </c>
      <c r="L102" s="29">
        <f t="shared" si="10"/>
        <v>240</v>
      </c>
      <c r="M102" s="28">
        <f t="shared" si="11"/>
        <v>1740</v>
      </c>
      <c r="N102" s="1"/>
      <c r="O102" s="1"/>
      <c r="P102" s="1"/>
      <c r="Q102" s="1"/>
    </row>
    <row r="103" spans="1:17" ht="38.25" x14ac:dyDescent="0.25">
      <c r="A103" s="75" t="s">
        <v>1714</v>
      </c>
      <c r="B103" s="76" t="s">
        <v>1715</v>
      </c>
      <c r="C103" s="77">
        <v>43259</v>
      </c>
      <c r="D103" s="36">
        <v>1330</v>
      </c>
      <c r="E103" s="24">
        <v>43229</v>
      </c>
      <c r="F103" s="74" t="s">
        <v>1202</v>
      </c>
      <c r="G103" s="26" t="s">
        <v>569</v>
      </c>
      <c r="H103" s="48" t="s">
        <v>1296</v>
      </c>
      <c r="I103" s="27" t="s">
        <v>58</v>
      </c>
      <c r="J103" s="62">
        <v>3</v>
      </c>
      <c r="K103" s="53">
        <v>280</v>
      </c>
      <c r="L103" s="29">
        <f t="shared" si="10"/>
        <v>134.4</v>
      </c>
      <c r="M103" s="28">
        <f t="shared" si="11"/>
        <v>974.4</v>
      </c>
      <c r="N103" s="1"/>
      <c r="O103" s="1"/>
      <c r="P103" s="1"/>
      <c r="Q103" s="1"/>
    </row>
    <row r="104" spans="1:17" ht="76.5" x14ac:dyDescent="0.25">
      <c r="A104" s="75" t="s">
        <v>1714</v>
      </c>
      <c r="B104" s="76" t="s">
        <v>1715</v>
      </c>
      <c r="C104" s="77">
        <v>43259</v>
      </c>
      <c r="D104" s="36">
        <v>1330</v>
      </c>
      <c r="E104" s="24">
        <v>43229</v>
      </c>
      <c r="F104" s="74" t="s">
        <v>1202</v>
      </c>
      <c r="G104" s="26" t="s">
        <v>569</v>
      </c>
      <c r="H104" s="48" t="s">
        <v>1297</v>
      </c>
      <c r="I104" s="27" t="s">
        <v>58</v>
      </c>
      <c r="J104" s="62">
        <v>3</v>
      </c>
      <c r="K104" s="53">
        <v>800</v>
      </c>
      <c r="L104" s="29">
        <f t="shared" si="10"/>
        <v>384</v>
      </c>
      <c r="M104" s="28">
        <f t="shared" si="11"/>
        <v>2784</v>
      </c>
      <c r="N104" s="1"/>
      <c r="O104" s="1"/>
      <c r="P104" s="1"/>
      <c r="Q104" s="1"/>
    </row>
    <row r="105" spans="1:17" ht="63.75" x14ac:dyDescent="0.25">
      <c r="A105" s="75" t="s">
        <v>1714</v>
      </c>
      <c r="B105" s="76" t="s">
        <v>1715</v>
      </c>
      <c r="C105" s="77">
        <v>43259</v>
      </c>
      <c r="D105" s="36">
        <v>1330</v>
      </c>
      <c r="E105" s="24">
        <v>43229</v>
      </c>
      <c r="F105" s="74" t="s">
        <v>1202</v>
      </c>
      <c r="G105" s="26" t="s">
        <v>569</v>
      </c>
      <c r="H105" s="48" t="s">
        <v>1298</v>
      </c>
      <c r="I105" s="27" t="s">
        <v>58</v>
      </c>
      <c r="J105" s="62">
        <v>2</v>
      </c>
      <c r="K105" s="53">
        <v>800</v>
      </c>
      <c r="L105" s="29">
        <f t="shared" si="10"/>
        <v>256</v>
      </c>
      <c r="M105" s="28">
        <f t="shared" si="11"/>
        <v>1856</v>
      </c>
      <c r="N105" s="1"/>
      <c r="O105" s="1"/>
      <c r="P105" s="1"/>
      <c r="Q105" s="1"/>
    </row>
    <row r="106" spans="1:17" ht="25.5" x14ac:dyDescent="0.25">
      <c r="A106" s="75" t="s">
        <v>1714</v>
      </c>
      <c r="B106" s="76" t="s">
        <v>1715</v>
      </c>
      <c r="C106" s="77">
        <v>43259</v>
      </c>
      <c r="D106" s="36">
        <v>1330</v>
      </c>
      <c r="E106" s="24">
        <v>43229</v>
      </c>
      <c r="F106" s="74" t="s">
        <v>1202</v>
      </c>
      <c r="G106" s="26" t="s">
        <v>569</v>
      </c>
      <c r="H106" s="48" t="s">
        <v>1299</v>
      </c>
      <c r="I106" s="27" t="s">
        <v>58</v>
      </c>
      <c r="J106" s="62">
        <v>5</v>
      </c>
      <c r="K106" s="53">
        <v>440</v>
      </c>
      <c r="L106" s="29">
        <f t="shared" si="10"/>
        <v>352</v>
      </c>
      <c r="M106" s="28">
        <f t="shared" si="11"/>
        <v>2552</v>
      </c>
      <c r="N106" s="1"/>
      <c r="O106" s="1"/>
      <c r="P106" s="1"/>
      <c r="Q106" s="1"/>
    </row>
    <row r="107" spans="1:17" ht="63.75" x14ac:dyDescent="0.25">
      <c r="A107" s="75" t="s">
        <v>1716</v>
      </c>
      <c r="B107" s="76" t="s">
        <v>1717</v>
      </c>
      <c r="C107" s="77">
        <v>43259</v>
      </c>
      <c r="D107" s="36">
        <v>1331</v>
      </c>
      <c r="E107" s="24">
        <v>43229</v>
      </c>
      <c r="F107" s="74" t="s">
        <v>1202</v>
      </c>
      <c r="G107" s="26" t="s">
        <v>569</v>
      </c>
      <c r="H107" s="48" t="s">
        <v>1300</v>
      </c>
      <c r="I107" s="27" t="s">
        <v>58</v>
      </c>
      <c r="J107" s="62">
        <v>1</v>
      </c>
      <c r="K107" s="53">
        <v>1400</v>
      </c>
      <c r="L107" s="29">
        <f t="shared" si="10"/>
        <v>224</v>
      </c>
      <c r="M107" s="28">
        <f t="shared" si="11"/>
        <v>1624</v>
      </c>
      <c r="N107" s="1"/>
      <c r="O107" s="1"/>
      <c r="P107" s="1"/>
      <c r="Q107" s="1"/>
    </row>
    <row r="108" spans="1:17" ht="51" x14ac:dyDescent="0.25">
      <c r="A108" s="75" t="s">
        <v>1716</v>
      </c>
      <c r="B108" s="76" t="s">
        <v>1717</v>
      </c>
      <c r="C108" s="77">
        <v>43259</v>
      </c>
      <c r="D108" s="36">
        <v>1331</v>
      </c>
      <c r="E108" s="24">
        <v>43229</v>
      </c>
      <c r="F108" s="74" t="s">
        <v>1202</v>
      </c>
      <c r="G108" s="26" t="s">
        <v>569</v>
      </c>
      <c r="H108" s="48" t="s">
        <v>1301</v>
      </c>
      <c r="I108" s="27" t="s">
        <v>58</v>
      </c>
      <c r="J108" s="62">
        <v>1</v>
      </c>
      <c r="K108" s="53">
        <v>1300</v>
      </c>
      <c r="L108" s="29">
        <f t="shared" si="10"/>
        <v>208</v>
      </c>
      <c r="M108" s="28">
        <f t="shared" si="11"/>
        <v>1508</v>
      </c>
      <c r="N108" s="1"/>
      <c r="O108" s="1"/>
      <c r="P108" s="1"/>
      <c r="Q108" s="1"/>
    </row>
    <row r="109" spans="1:17" ht="38.25" x14ac:dyDescent="0.25">
      <c r="A109" s="75" t="s">
        <v>1716</v>
      </c>
      <c r="B109" s="76" t="s">
        <v>1717</v>
      </c>
      <c r="C109" s="77">
        <v>43259</v>
      </c>
      <c r="D109" s="36">
        <v>1331</v>
      </c>
      <c r="E109" s="24">
        <v>43229</v>
      </c>
      <c r="F109" s="74" t="s">
        <v>1202</v>
      </c>
      <c r="G109" s="26" t="s">
        <v>569</v>
      </c>
      <c r="H109" s="48" t="s">
        <v>1302</v>
      </c>
      <c r="I109" s="27" t="s">
        <v>58</v>
      </c>
      <c r="J109" s="62">
        <v>8</v>
      </c>
      <c r="K109" s="53">
        <v>280</v>
      </c>
      <c r="L109" s="29">
        <f t="shared" si="10"/>
        <v>358.40000000000003</v>
      </c>
      <c r="M109" s="28">
        <f t="shared" si="11"/>
        <v>2598.4</v>
      </c>
      <c r="N109" s="1"/>
      <c r="O109" s="1"/>
      <c r="P109" s="1"/>
      <c r="Q109" s="1"/>
    </row>
    <row r="110" spans="1:17" ht="76.5" x14ac:dyDescent="0.25">
      <c r="A110" s="75" t="s">
        <v>1716</v>
      </c>
      <c r="B110" s="76" t="s">
        <v>1717</v>
      </c>
      <c r="C110" s="77">
        <v>43259</v>
      </c>
      <c r="D110" s="36">
        <v>1331</v>
      </c>
      <c r="E110" s="24">
        <v>43229</v>
      </c>
      <c r="F110" s="74" t="s">
        <v>1202</v>
      </c>
      <c r="G110" s="26" t="s">
        <v>569</v>
      </c>
      <c r="H110" s="48" t="s">
        <v>1303</v>
      </c>
      <c r="I110" s="27" t="s">
        <v>58</v>
      </c>
      <c r="J110" s="62">
        <v>3</v>
      </c>
      <c r="K110" s="53">
        <v>800</v>
      </c>
      <c r="L110" s="29">
        <f t="shared" si="10"/>
        <v>384</v>
      </c>
      <c r="M110" s="28">
        <f t="shared" si="11"/>
        <v>2784</v>
      </c>
      <c r="N110" s="1"/>
      <c r="O110" s="1"/>
      <c r="P110" s="1"/>
      <c r="Q110" s="1"/>
    </row>
    <row r="111" spans="1:17" ht="63.75" x14ac:dyDescent="0.25">
      <c r="A111" s="75" t="s">
        <v>1716</v>
      </c>
      <c r="B111" s="76" t="s">
        <v>1717</v>
      </c>
      <c r="C111" s="77">
        <v>43259</v>
      </c>
      <c r="D111" s="36">
        <v>1331</v>
      </c>
      <c r="E111" s="24">
        <v>43229</v>
      </c>
      <c r="F111" s="74" t="s">
        <v>1202</v>
      </c>
      <c r="G111" s="26" t="s">
        <v>569</v>
      </c>
      <c r="H111" s="48" t="s">
        <v>1304</v>
      </c>
      <c r="I111" s="27" t="s">
        <v>58</v>
      </c>
      <c r="J111" s="62">
        <v>3</v>
      </c>
      <c r="K111" s="53">
        <v>800</v>
      </c>
      <c r="L111" s="29">
        <f t="shared" si="10"/>
        <v>384</v>
      </c>
      <c r="M111" s="28">
        <f t="shared" si="11"/>
        <v>2784</v>
      </c>
      <c r="N111" s="1"/>
      <c r="O111" s="1"/>
      <c r="P111" s="1"/>
      <c r="Q111" s="1"/>
    </row>
    <row r="112" spans="1:17" ht="63.75" x14ac:dyDescent="0.25">
      <c r="A112" s="75" t="s">
        <v>1716</v>
      </c>
      <c r="B112" s="76" t="s">
        <v>1717</v>
      </c>
      <c r="C112" s="77">
        <v>43259</v>
      </c>
      <c r="D112" s="36">
        <v>1331</v>
      </c>
      <c r="E112" s="24">
        <v>43229</v>
      </c>
      <c r="F112" s="74" t="s">
        <v>1202</v>
      </c>
      <c r="G112" s="26" t="s">
        <v>569</v>
      </c>
      <c r="H112" s="48" t="s">
        <v>1305</v>
      </c>
      <c r="I112" s="27" t="s">
        <v>58</v>
      </c>
      <c r="J112" s="62">
        <v>1</v>
      </c>
      <c r="K112" s="53">
        <v>800</v>
      </c>
      <c r="L112" s="29">
        <f t="shared" si="10"/>
        <v>128</v>
      </c>
      <c r="M112" s="28">
        <f t="shared" si="11"/>
        <v>928</v>
      </c>
      <c r="N112" s="1"/>
      <c r="O112" s="1"/>
      <c r="P112" s="1"/>
      <c r="Q112" s="1"/>
    </row>
    <row r="113" spans="1:17" ht="38.25" x14ac:dyDescent="0.25">
      <c r="A113" s="75" t="s">
        <v>1716</v>
      </c>
      <c r="B113" s="76" t="s">
        <v>1717</v>
      </c>
      <c r="C113" s="77">
        <v>43259</v>
      </c>
      <c r="D113" s="36">
        <v>1331</v>
      </c>
      <c r="E113" s="24">
        <v>43229</v>
      </c>
      <c r="F113" s="74" t="s">
        <v>1202</v>
      </c>
      <c r="G113" s="26" t="s">
        <v>569</v>
      </c>
      <c r="H113" s="48" t="s">
        <v>1306</v>
      </c>
      <c r="I113" s="27" t="s">
        <v>58</v>
      </c>
      <c r="J113" s="62">
        <v>1</v>
      </c>
      <c r="K113" s="53">
        <v>800</v>
      </c>
      <c r="L113" s="29">
        <f t="shared" si="10"/>
        <v>128</v>
      </c>
      <c r="M113" s="28">
        <f t="shared" si="11"/>
        <v>928</v>
      </c>
      <c r="N113" s="1"/>
      <c r="O113" s="1"/>
      <c r="P113" s="1"/>
      <c r="Q113" s="1"/>
    </row>
    <row r="114" spans="1:17" ht="25.5" x14ac:dyDescent="0.25">
      <c r="A114" s="75" t="s">
        <v>1716</v>
      </c>
      <c r="B114" s="76" t="s">
        <v>1717</v>
      </c>
      <c r="C114" s="77">
        <v>43259</v>
      </c>
      <c r="D114" s="36">
        <v>1331</v>
      </c>
      <c r="E114" s="24">
        <v>43229</v>
      </c>
      <c r="F114" s="74" t="s">
        <v>1202</v>
      </c>
      <c r="G114" s="26" t="s">
        <v>569</v>
      </c>
      <c r="H114" s="48" t="s">
        <v>1307</v>
      </c>
      <c r="I114" s="27" t="s">
        <v>58</v>
      </c>
      <c r="J114" s="62">
        <v>8</v>
      </c>
      <c r="K114" s="53">
        <v>440</v>
      </c>
      <c r="L114" s="29">
        <f t="shared" si="10"/>
        <v>563.20000000000005</v>
      </c>
      <c r="M114" s="28">
        <f t="shared" si="11"/>
        <v>4083.2</v>
      </c>
      <c r="N114" s="1"/>
      <c r="O114" s="1"/>
      <c r="P114" s="1"/>
      <c r="Q114" s="1"/>
    </row>
    <row r="115" spans="1:17" ht="76.5" x14ac:dyDescent="0.25">
      <c r="A115" s="75" t="s">
        <v>1718</v>
      </c>
      <c r="B115" s="76" t="s">
        <v>1719</v>
      </c>
      <c r="C115" s="77">
        <v>43259</v>
      </c>
      <c r="D115" s="36">
        <v>1332</v>
      </c>
      <c r="E115" s="24">
        <v>43229</v>
      </c>
      <c r="F115" s="74" t="s">
        <v>1202</v>
      </c>
      <c r="G115" s="26" t="s">
        <v>569</v>
      </c>
      <c r="H115" s="48" t="s">
        <v>1308</v>
      </c>
      <c r="I115" s="27" t="s">
        <v>58</v>
      </c>
      <c r="J115" s="62">
        <v>1</v>
      </c>
      <c r="K115" s="53">
        <v>1600</v>
      </c>
      <c r="L115" s="29">
        <f t="shared" si="10"/>
        <v>256</v>
      </c>
      <c r="M115" s="28">
        <f t="shared" ref="M115:M124" si="12">J115*K115+L115</f>
        <v>1856</v>
      </c>
      <c r="N115" s="1"/>
      <c r="O115" s="1"/>
      <c r="P115" s="1"/>
      <c r="Q115" s="1"/>
    </row>
    <row r="116" spans="1:17" ht="76.5" x14ac:dyDescent="0.25">
      <c r="A116" s="75" t="s">
        <v>1718</v>
      </c>
      <c r="B116" s="76" t="s">
        <v>1719</v>
      </c>
      <c r="C116" s="77">
        <v>43259</v>
      </c>
      <c r="D116" s="36">
        <v>1332</v>
      </c>
      <c r="E116" s="24">
        <v>43229</v>
      </c>
      <c r="F116" s="74" t="s">
        <v>1202</v>
      </c>
      <c r="G116" s="26" t="s">
        <v>569</v>
      </c>
      <c r="H116" s="48" t="s">
        <v>1309</v>
      </c>
      <c r="I116" s="27" t="s">
        <v>58</v>
      </c>
      <c r="J116" s="62">
        <v>3</v>
      </c>
      <c r="K116" s="53">
        <v>800</v>
      </c>
      <c r="L116" s="29">
        <f t="shared" si="10"/>
        <v>384</v>
      </c>
      <c r="M116" s="28">
        <f t="shared" si="12"/>
        <v>2784</v>
      </c>
      <c r="N116" s="1"/>
      <c r="O116" s="1"/>
      <c r="P116" s="1"/>
      <c r="Q116" s="1"/>
    </row>
    <row r="117" spans="1:17" ht="25.5" x14ac:dyDescent="0.25">
      <c r="A117" s="75" t="s">
        <v>1718</v>
      </c>
      <c r="B117" s="76" t="s">
        <v>1719</v>
      </c>
      <c r="C117" s="77">
        <v>43259</v>
      </c>
      <c r="D117" s="36">
        <v>1332</v>
      </c>
      <c r="E117" s="24">
        <v>43229</v>
      </c>
      <c r="F117" s="74" t="s">
        <v>1202</v>
      </c>
      <c r="G117" s="26" t="s">
        <v>569</v>
      </c>
      <c r="H117" s="48" t="s">
        <v>1310</v>
      </c>
      <c r="I117" s="27" t="s">
        <v>58</v>
      </c>
      <c r="J117" s="62">
        <v>3</v>
      </c>
      <c r="K117" s="53">
        <v>440</v>
      </c>
      <c r="L117" s="29">
        <f t="shared" si="10"/>
        <v>211.20000000000002</v>
      </c>
      <c r="M117" s="28">
        <f t="shared" si="12"/>
        <v>1531.2</v>
      </c>
      <c r="N117" s="1"/>
      <c r="O117" s="1"/>
      <c r="P117" s="1"/>
      <c r="Q117" s="1"/>
    </row>
    <row r="118" spans="1:17" ht="63.75" x14ac:dyDescent="0.25">
      <c r="A118" s="75" t="s">
        <v>1720</v>
      </c>
      <c r="B118" s="76" t="s">
        <v>1721</v>
      </c>
      <c r="C118" s="77">
        <v>43259</v>
      </c>
      <c r="D118" s="36">
        <v>1333</v>
      </c>
      <c r="E118" s="24">
        <v>43229</v>
      </c>
      <c r="F118" s="74" t="s">
        <v>1202</v>
      </c>
      <c r="G118" s="26" t="s">
        <v>569</v>
      </c>
      <c r="H118" s="48" t="s">
        <v>1311</v>
      </c>
      <c r="I118" s="27" t="s">
        <v>58</v>
      </c>
      <c r="J118" s="62">
        <v>1</v>
      </c>
      <c r="K118" s="53">
        <v>1400</v>
      </c>
      <c r="L118" s="29">
        <f t="shared" si="10"/>
        <v>224</v>
      </c>
      <c r="M118" s="28">
        <f>J118*K118+L118</f>
        <v>1624</v>
      </c>
      <c r="N118" s="1"/>
      <c r="O118" s="1"/>
      <c r="P118" s="1"/>
      <c r="Q118" s="1"/>
    </row>
    <row r="119" spans="1:17" ht="38.25" x14ac:dyDescent="0.25">
      <c r="A119" s="75" t="s">
        <v>1720</v>
      </c>
      <c r="B119" s="76" t="s">
        <v>1721</v>
      </c>
      <c r="C119" s="77">
        <v>43259</v>
      </c>
      <c r="D119" s="36">
        <v>1333</v>
      </c>
      <c r="E119" s="24">
        <v>43229</v>
      </c>
      <c r="F119" s="74" t="s">
        <v>1202</v>
      </c>
      <c r="G119" s="26" t="s">
        <v>569</v>
      </c>
      <c r="H119" s="48" t="s">
        <v>1312</v>
      </c>
      <c r="I119" s="27" t="s">
        <v>58</v>
      </c>
      <c r="J119" s="62">
        <v>3</v>
      </c>
      <c r="K119" s="53">
        <v>280</v>
      </c>
      <c r="L119" s="29">
        <f t="shared" si="10"/>
        <v>134.4</v>
      </c>
      <c r="M119" s="28">
        <f>J119*K119+L119</f>
        <v>974.4</v>
      </c>
      <c r="N119" s="1"/>
      <c r="O119" s="1"/>
      <c r="P119" s="1"/>
      <c r="Q119" s="1"/>
    </row>
    <row r="120" spans="1:17" ht="76.5" x14ac:dyDescent="0.25">
      <c r="A120" s="75" t="s">
        <v>1720</v>
      </c>
      <c r="B120" s="76" t="s">
        <v>1721</v>
      </c>
      <c r="C120" s="77">
        <v>43259</v>
      </c>
      <c r="D120" s="36">
        <v>1333</v>
      </c>
      <c r="E120" s="24">
        <v>43229</v>
      </c>
      <c r="F120" s="74" t="s">
        <v>1202</v>
      </c>
      <c r="G120" s="26" t="s">
        <v>569</v>
      </c>
      <c r="H120" s="48" t="s">
        <v>1313</v>
      </c>
      <c r="I120" s="27" t="s">
        <v>58</v>
      </c>
      <c r="J120" s="62">
        <v>3</v>
      </c>
      <c r="K120" s="53">
        <v>800</v>
      </c>
      <c r="L120" s="29">
        <f t="shared" si="10"/>
        <v>384</v>
      </c>
      <c r="M120" s="28">
        <f>J120*K120+L120</f>
        <v>2784</v>
      </c>
      <c r="N120" s="1"/>
      <c r="O120" s="1"/>
      <c r="P120" s="1"/>
      <c r="Q120" s="1"/>
    </row>
    <row r="121" spans="1:17" ht="76.5" x14ac:dyDescent="0.25">
      <c r="A121" s="75" t="s">
        <v>1720</v>
      </c>
      <c r="B121" s="76" t="s">
        <v>1721</v>
      </c>
      <c r="C121" s="77">
        <v>43259</v>
      </c>
      <c r="D121" s="36">
        <v>1333</v>
      </c>
      <c r="E121" s="24">
        <v>43229</v>
      </c>
      <c r="F121" s="74" t="s">
        <v>1202</v>
      </c>
      <c r="G121" s="26" t="s">
        <v>569</v>
      </c>
      <c r="H121" s="48" t="s">
        <v>1314</v>
      </c>
      <c r="I121" s="27" t="s">
        <v>58</v>
      </c>
      <c r="J121" s="62">
        <v>3</v>
      </c>
      <c r="K121" s="53">
        <v>800</v>
      </c>
      <c r="L121" s="29">
        <f t="shared" si="10"/>
        <v>384</v>
      </c>
      <c r="M121" s="28">
        <f>J121*K121+L121</f>
        <v>2784</v>
      </c>
      <c r="N121" s="1"/>
      <c r="O121" s="1"/>
      <c r="P121" s="1"/>
      <c r="Q121" s="1"/>
    </row>
    <row r="122" spans="1:17" ht="76.5" x14ac:dyDescent="0.25">
      <c r="A122" s="75" t="s">
        <v>1720</v>
      </c>
      <c r="B122" s="76" t="s">
        <v>1721</v>
      </c>
      <c r="C122" s="77">
        <v>43259</v>
      </c>
      <c r="D122" s="36">
        <v>1333</v>
      </c>
      <c r="E122" s="24">
        <v>43229</v>
      </c>
      <c r="F122" s="74" t="s">
        <v>1202</v>
      </c>
      <c r="G122" s="26" t="s">
        <v>569</v>
      </c>
      <c r="H122" s="48" t="s">
        <v>1315</v>
      </c>
      <c r="I122" s="27" t="s">
        <v>58</v>
      </c>
      <c r="J122" s="62">
        <v>3</v>
      </c>
      <c r="K122" s="53">
        <v>800</v>
      </c>
      <c r="L122" s="29">
        <f t="shared" si="10"/>
        <v>384</v>
      </c>
      <c r="M122" s="28">
        <f>J122*K122+L122</f>
        <v>2784</v>
      </c>
      <c r="N122" s="1"/>
      <c r="O122" s="1"/>
      <c r="P122" s="1"/>
      <c r="Q122" s="1"/>
    </row>
    <row r="123" spans="1:17" ht="51" x14ac:dyDescent="0.25">
      <c r="A123" s="75" t="s">
        <v>1720</v>
      </c>
      <c r="B123" s="76" t="s">
        <v>1721</v>
      </c>
      <c r="C123" s="77">
        <v>43259</v>
      </c>
      <c r="D123" s="36">
        <v>1333</v>
      </c>
      <c r="E123" s="24">
        <v>43229</v>
      </c>
      <c r="F123" s="74" t="s">
        <v>1202</v>
      </c>
      <c r="G123" s="26" t="s">
        <v>569</v>
      </c>
      <c r="H123" s="48" t="s">
        <v>1316</v>
      </c>
      <c r="I123" s="27" t="s">
        <v>58</v>
      </c>
      <c r="J123" s="62">
        <v>2</v>
      </c>
      <c r="K123" s="53">
        <v>800</v>
      </c>
      <c r="L123" s="29">
        <f t="shared" si="10"/>
        <v>256</v>
      </c>
      <c r="M123" s="28">
        <f t="shared" si="12"/>
        <v>1856</v>
      </c>
      <c r="N123" s="1"/>
      <c r="O123" s="1"/>
      <c r="P123" s="1"/>
      <c r="Q123" s="1"/>
    </row>
    <row r="124" spans="1:17" ht="25.5" x14ac:dyDescent="0.25">
      <c r="A124" s="75" t="s">
        <v>1720</v>
      </c>
      <c r="B124" s="76" t="s">
        <v>1721</v>
      </c>
      <c r="C124" s="77">
        <v>43259</v>
      </c>
      <c r="D124" s="36">
        <v>1333</v>
      </c>
      <c r="E124" s="24">
        <v>43229</v>
      </c>
      <c r="F124" s="74" t="s">
        <v>1202</v>
      </c>
      <c r="G124" s="26" t="s">
        <v>569</v>
      </c>
      <c r="H124" s="48" t="s">
        <v>1317</v>
      </c>
      <c r="I124" s="27" t="s">
        <v>58</v>
      </c>
      <c r="J124" s="62">
        <v>11</v>
      </c>
      <c r="K124" s="53">
        <v>440</v>
      </c>
      <c r="L124" s="29">
        <f t="shared" si="10"/>
        <v>774.4</v>
      </c>
      <c r="M124" s="28">
        <f t="shared" si="12"/>
        <v>5614.4</v>
      </c>
      <c r="N124" s="1"/>
      <c r="O124" s="1"/>
      <c r="P124" s="1"/>
      <c r="Q124" s="1"/>
    </row>
    <row r="125" spans="1:17" ht="38.25" x14ac:dyDescent="0.25">
      <c r="A125" s="75" t="s">
        <v>1722</v>
      </c>
      <c r="B125" s="76" t="s">
        <v>1723</v>
      </c>
      <c r="C125" s="77">
        <v>43259</v>
      </c>
      <c r="D125" s="36">
        <v>1334</v>
      </c>
      <c r="E125" s="24">
        <v>43229</v>
      </c>
      <c r="F125" s="74" t="s">
        <v>1202</v>
      </c>
      <c r="G125" s="26" t="s">
        <v>569</v>
      </c>
      <c r="H125" s="48" t="s">
        <v>1318</v>
      </c>
      <c r="I125" s="27" t="s">
        <v>58</v>
      </c>
      <c r="J125" s="62">
        <v>16</v>
      </c>
      <c r="K125" s="53">
        <v>280</v>
      </c>
      <c r="L125" s="29">
        <f t="shared" si="10"/>
        <v>716.80000000000007</v>
      </c>
      <c r="M125" s="28">
        <f>J125*K125+L125</f>
        <v>5196.8</v>
      </c>
      <c r="N125" s="1"/>
      <c r="O125" s="1"/>
      <c r="P125" s="1"/>
      <c r="Q125" s="1"/>
    </row>
    <row r="126" spans="1:17" ht="76.5" x14ac:dyDescent="0.25">
      <c r="A126" s="75" t="s">
        <v>1722</v>
      </c>
      <c r="B126" s="76" t="s">
        <v>1723</v>
      </c>
      <c r="C126" s="77">
        <v>43259</v>
      </c>
      <c r="D126" s="36">
        <v>1334</v>
      </c>
      <c r="E126" s="24">
        <v>43229</v>
      </c>
      <c r="F126" s="74" t="s">
        <v>1202</v>
      </c>
      <c r="G126" s="26" t="s">
        <v>569</v>
      </c>
      <c r="H126" s="48" t="s">
        <v>1319</v>
      </c>
      <c r="I126" s="27" t="s">
        <v>58</v>
      </c>
      <c r="J126" s="62">
        <v>3</v>
      </c>
      <c r="K126" s="53">
        <v>800</v>
      </c>
      <c r="L126" s="29">
        <f t="shared" si="10"/>
        <v>384</v>
      </c>
      <c r="M126" s="28">
        <f>J126*K126+L126</f>
        <v>2784</v>
      </c>
      <c r="N126" s="1"/>
      <c r="O126" s="1"/>
      <c r="P126" s="1"/>
      <c r="Q126" s="1"/>
    </row>
    <row r="127" spans="1:17" ht="76.5" x14ac:dyDescent="0.25">
      <c r="A127" s="75" t="s">
        <v>1722</v>
      </c>
      <c r="B127" s="76" t="s">
        <v>1723</v>
      </c>
      <c r="C127" s="77">
        <v>43259</v>
      </c>
      <c r="D127" s="36">
        <v>1334</v>
      </c>
      <c r="E127" s="24">
        <v>43229</v>
      </c>
      <c r="F127" s="74" t="s">
        <v>1202</v>
      </c>
      <c r="G127" s="26" t="s">
        <v>569</v>
      </c>
      <c r="H127" s="48" t="s">
        <v>1320</v>
      </c>
      <c r="I127" s="27" t="s">
        <v>58</v>
      </c>
      <c r="J127" s="62">
        <v>4</v>
      </c>
      <c r="K127" s="53">
        <v>800</v>
      </c>
      <c r="L127" s="29">
        <f t="shared" si="10"/>
        <v>512</v>
      </c>
      <c r="M127" s="28">
        <f>J127*K127+L127</f>
        <v>3712</v>
      </c>
      <c r="N127" s="1"/>
      <c r="O127" s="1"/>
      <c r="P127" s="1"/>
      <c r="Q127" s="1"/>
    </row>
    <row r="128" spans="1:17" ht="25.5" x14ac:dyDescent="0.25">
      <c r="A128" s="75" t="s">
        <v>1722</v>
      </c>
      <c r="B128" s="76" t="s">
        <v>1723</v>
      </c>
      <c r="C128" s="77">
        <v>43259</v>
      </c>
      <c r="D128" s="36">
        <v>1334</v>
      </c>
      <c r="E128" s="24">
        <v>43229</v>
      </c>
      <c r="F128" s="74" t="s">
        <v>1202</v>
      </c>
      <c r="G128" s="26" t="s">
        <v>569</v>
      </c>
      <c r="H128" s="48" t="s">
        <v>1321</v>
      </c>
      <c r="I128" s="27" t="s">
        <v>58</v>
      </c>
      <c r="J128" s="62">
        <v>6</v>
      </c>
      <c r="K128" s="53">
        <v>440</v>
      </c>
      <c r="L128" s="29">
        <f t="shared" si="10"/>
        <v>422.40000000000003</v>
      </c>
      <c r="M128" s="28">
        <f>J128*K128+L128</f>
        <v>3062.4</v>
      </c>
      <c r="N128" s="1"/>
      <c r="O128" s="1"/>
      <c r="P128" s="1"/>
      <c r="Q128" s="1"/>
    </row>
    <row r="129" spans="1:17" ht="15" x14ac:dyDescent="0.25">
      <c r="A129" s="75" t="s">
        <v>2599</v>
      </c>
      <c r="B129" s="75" t="s">
        <v>2598</v>
      </c>
      <c r="C129" s="77">
        <v>43326</v>
      </c>
      <c r="D129" s="36">
        <v>5179</v>
      </c>
      <c r="E129" s="24">
        <v>43262</v>
      </c>
      <c r="F129" s="74" t="s">
        <v>453</v>
      </c>
      <c r="G129" s="26" t="s">
        <v>1439</v>
      </c>
      <c r="H129" s="48" t="s">
        <v>1440</v>
      </c>
      <c r="I129" s="27" t="s">
        <v>77</v>
      </c>
      <c r="J129" s="62">
        <v>1</v>
      </c>
      <c r="K129" s="53">
        <v>1620.69</v>
      </c>
      <c r="L129" s="29">
        <f t="shared" ref="L129:L136" si="13">J129*K129*0.16</f>
        <v>259.31040000000002</v>
      </c>
      <c r="M129" s="28">
        <f t="shared" ref="M129:M136" si="14">J129*K129+L129</f>
        <v>1880.0004000000001</v>
      </c>
      <c r="N129" s="1"/>
      <c r="O129" s="1"/>
      <c r="P129" s="1"/>
      <c r="Q129" s="1"/>
    </row>
    <row r="130" spans="1:17" ht="15" x14ac:dyDescent="0.25">
      <c r="A130" s="75" t="s">
        <v>2599</v>
      </c>
      <c r="B130" s="75" t="s">
        <v>2598</v>
      </c>
      <c r="C130" s="77">
        <v>43326</v>
      </c>
      <c r="D130" s="36">
        <v>5179</v>
      </c>
      <c r="E130" s="24">
        <v>43262</v>
      </c>
      <c r="F130" s="74" t="s">
        <v>453</v>
      </c>
      <c r="G130" s="26" t="s">
        <v>1439</v>
      </c>
      <c r="H130" s="48" t="s">
        <v>1441</v>
      </c>
      <c r="I130" s="27" t="s">
        <v>77</v>
      </c>
      <c r="J130" s="62">
        <v>1</v>
      </c>
      <c r="K130" s="53">
        <v>172.41</v>
      </c>
      <c r="L130" s="29">
        <f t="shared" si="13"/>
        <v>27.585599999999999</v>
      </c>
      <c r="M130" s="28">
        <f t="shared" si="14"/>
        <v>199.9956</v>
      </c>
      <c r="N130" s="1"/>
      <c r="O130" s="1"/>
      <c r="P130" s="1"/>
      <c r="Q130" s="1"/>
    </row>
    <row r="131" spans="1:17" ht="15" x14ac:dyDescent="0.25">
      <c r="A131" s="75" t="s">
        <v>2599</v>
      </c>
      <c r="B131" s="75" t="s">
        <v>2598</v>
      </c>
      <c r="C131" s="77">
        <v>43326</v>
      </c>
      <c r="D131" s="36">
        <v>5179</v>
      </c>
      <c r="E131" s="24">
        <v>43262</v>
      </c>
      <c r="F131" s="74" t="s">
        <v>453</v>
      </c>
      <c r="G131" s="26" t="s">
        <v>1439</v>
      </c>
      <c r="H131" s="48" t="s">
        <v>1442</v>
      </c>
      <c r="I131" s="27" t="s">
        <v>77</v>
      </c>
      <c r="J131" s="62">
        <v>1</v>
      </c>
      <c r="K131" s="53">
        <v>68.97</v>
      </c>
      <c r="L131" s="29">
        <f t="shared" si="13"/>
        <v>11.0352</v>
      </c>
      <c r="M131" s="28">
        <f>J131*K131+L131-0.01</f>
        <v>79.995199999999997</v>
      </c>
      <c r="N131" s="1"/>
      <c r="O131" s="1"/>
      <c r="P131" s="1"/>
      <c r="Q131" s="1"/>
    </row>
    <row r="132" spans="1:17" ht="15" x14ac:dyDescent="0.25">
      <c r="A132" s="75" t="s">
        <v>2599</v>
      </c>
      <c r="B132" s="75" t="s">
        <v>2598</v>
      </c>
      <c r="C132" s="77">
        <v>43326</v>
      </c>
      <c r="D132" s="36">
        <v>5179</v>
      </c>
      <c r="E132" s="24">
        <v>43262</v>
      </c>
      <c r="F132" s="74" t="s">
        <v>453</v>
      </c>
      <c r="G132" s="26" t="s">
        <v>1439</v>
      </c>
      <c r="H132" s="48" t="s">
        <v>1443</v>
      </c>
      <c r="I132" s="27" t="s">
        <v>77</v>
      </c>
      <c r="J132" s="62">
        <v>1</v>
      </c>
      <c r="K132" s="53">
        <v>301.72000000000003</v>
      </c>
      <c r="L132" s="29">
        <f t="shared" si="13"/>
        <v>48.275200000000005</v>
      </c>
      <c r="M132" s="28">
        <f t="shared" si="14"/>
        <v>349.99520000000001</v>
      </c>
      <c r="N132" s="1"/>
      <c r="O132" s="1"/>
      <c r="P132" s="1"/>
      <c r="Q132" s="1"/>
    </row>
    <row r="133" spans="1:17" ht="15" x14ac:dyDescent="0.25">
      <c r="A133" s="75" t="s">
        <v>2599</v>
      </c>
      <c r="B133" s="75" t="s">
        <v>2598</v>
      </c>
      <c r="C133" s="77">
        <v>43326</v>
      </c>
      <c r="D133" s="36">
        <v>5179</v>
      </c>
      <c r="E133" s="24">
        <v>43262</v>
      </c>
      <c r="F133" s="74" t="s">
        <v>453</v>
      </c>
      <c r="G133" s="26" t="s">
        <v>1439</v>
      </c>
      <c r="H133" s="48" t="s">
        <v>1444</v>
      </c>
      <c r="I133" s="27" t="s">
        <v>77</v>
      </c>
      <c r="J133" s="62">
        <v>1</v>
      </c>
      <c r="K133" s="53">
        <v>1250</v>
      </c>
      <c r="L133" s="29">
        <f t="shared" si="13"/>
        <v>200</v>
      </c>
      <c r="M133" s="28">
        <f t="shared" si="14"/>
        <v>1450</v>
      </c>
      <c r="N133" s="1"/>
      <c r="O133" s="1"/>
      <c r="P133" s="1"/>
      <c r="Q133" s="1"/>
    </row>
    <row r="134" spans="1:17" ht="15" x14ac:dyDescent="0.25">
      <c r="A134" s="75" t="s">
        <v>2599</v>
      </c>
      <c r="B134" s="75" t="s">
        <v>2598</v>
      </c>
      <c r="C134" s="77">
        <v>43326</v>
      </c>
      <c r="D134" s="36">
        <v>5179</v>
      </c>
      <c r="E134" s="24">
        <v>43262</v>
      </c>
      <c r="F134" s="74" t="s">
        <v>453</v>
      </c>
      <c r="G134" s="26" t="s">
        <v>1439</v>
      </c>
      <c r="H134" s="48" t="s">
        <v>1445</v>
      </c>
      <c r="I134" s="27" t="s">
        <v>77</v>
      </c>
      <c r="J134" s="62">
        <v>1</v>
      </c>
      <c r="K134" s="53">
        <v>698.28</v>
      </c>
      <c r="L134" s="29">
        <f t="shared" si="13"/>
        <v>111.7248</v>
      </c>
      <c r="M134" s="28">
        <f t="shared" si="14"/>
        <v>810.00479999999993</v>
      </c>
      <c r="N134" s="1"/>
      <c r="O134" s="1"/>
      <c r="P134" s="1"/>
      <c r="Q134" s="1"/>
    </row>
    <row r="135" spans="1:17" ht="15" x14ac:dyDescent="0.25">
      <c r="A135" s="75" t="s">
        <v>2599</v>
      </c>
      <c r="B135" s="75" t="s">
        <v>2598</v>
      </c>
      <c r="C135" s="77">
        <v>43326</v>
      </c>
      <c r="D135" s="36">
        <v>5179</v>
      </c>
      <c r="E135" s="24">
        <v>43262</v>
      </c>
      <c r="F135" s="74" t="s">
        <v>453</v>
      </c>
      <c r="G135" s="26" t="s">
        <v>1439</v>
      </c>
      <c r="H135" s="48" t="s">
        <v>1446</v>
      </c>
      <c r="I135" s="27" t="s">
        <v>77</v>
      </c>
      <c r="J135" s="62">
        <v>1</v>
      </c>
      <c r="K135" s="53">
        <v>862.07</v>
      </c>
      <c r="L135" s="29">
        <f t="shared" si="13"/>
        <v>137.93120000000002</v>
      </c>
      <c r="M135" s="28">
        <f t="shared" si="14"/>
        <v>1000.0012</v>
      </c>
      <c r="N135" s="1"/>
      <c r="O135" s="1"/>
      <c r="P135" s="1"/>
      <c r="Q135" s="1"/>
    </row>
    <row r="136" spans="1:17" ht="15" x14ac:dyDescent="0.25">
      <c r="A136" s="75" t="s">
        <v>2599</v>
      </c>
      <c r="B136" s="75" t="s">
        <v>2598</v>
      </c>
      <c r="C136" s="77">
        <v>43326</v>
      </c>
      <c r="D136" s="36">
        <v>5179</v>
      </c>
      <c r="E136" s="24">
        <v>43262</v>
      </c>
      <c r="F136" s="74" t="s">
        <v>453</v>
      </c>
      <c r="G136" s="26" t="s">
        <v>1439</v>
      </c>
      <c r="H136" s="48" t="s">
        <v>1447</v>
      </c>
      <c r="I136" s="27" t="s">
        <v>77</v>
      </c>
      <c r="J136" s="62">
        <v>2</v>
      </c>
      <c r="K136" s="53">
        <v>73.28</v>
      </c>
      <c r="L136" s="29">
        <f t="shared" si="13"/>
        <v>23.4496</v>
      </c>
      <c r="M136" s="28">
        <f t="shared" si="14"/>
        <v>170.00960000000001</v>
      </c>
      <c r="N136" s="1"/>
      <c r="O136" s="1"/>
      <c r="P136" s="1"/>
      <c r="Q136" s="1"/>
    </row>
    <row r="137" spans="1:17" ht="38.25" x14ac:dyDescent="0.25">
      <c r="A137" s="75" t="s">
        <v>2599</v>
      </c>
      <c r="B137" s="75" t="s">
        <v>2598</v>
      </c>
      <c r="C137" s="77">
        <v>43326</v>
      </c>
      <c r="D137" s="36">
        <v>5179</v>
      </c>
      <c r="E137" s="24">
        <v>43262</v>
      </c>
      <c r="F137" s="74" t="s">
        <v>453</v>
      </c>
      <c r="G137" s="26" t="s">
        <v>1439</v>
      </c>
      <c r="H137" s="48" t="s">
        <v>1448</v>
      </c>
      <c r="I137" s="27" t="s">
        <v>77</v>
      </c>
      <c r="J137" s="62">
        <v>1</v>
      </c>
      <c r="K137" s="53">
        <v>1293.0999999999999</v>
      </c>
      <c r="L137" s="29">
        <f t="shared" ref="L137:L147" si="15">J137*K137*0.16</f>
        <v>206.89599999999999</v>
      </c>
      <c r="M137" s="28">
        <f>J137*K137+L137</f>
        <v>1499.9959999999999</v>
      </c>
      <c r="N137" s="1"/>
      <c r="O137" s="1"/>
      <c r="P137" s="1"/>
      <c r="Q137" s="1"/>
    </row>
    <row r="138" spans="1:17" ht="25.5" x14ac:dyDescent="0.25">
      <c r="A138" s="75" t="s">
        <v>2178</v>
      </c>
      <c r="B138" s="75" t="s">
        <v>2177</v>
      </c>
      <c r="C138" s="77">
        <v>43326</v>
      </c>
      <c r="D138" s="36">
        <v>5161</v>
      </c>
      <c r="E138" s="24">
        <v>43257</v>
      </c>
      <c r="F138" s="74" t="s">
        <v>453</v>
      </c>
      <c r="G138" s="26" t="s">
        <v>1439</v>
      </c>
      <c r="H138" s="48" t="s">
        <v>1449</v>
      </c>
      <c r="I138" s="27" t="s">
        <v>77</v>
      </c>
      <c r="J138" s="62">
        <v>4</v>
      </c>
      <c r="K138" s="53">
        <v>1465.52</v>
      </c>
      <c r="L138" s="29">
        <f t="shared" si="15"/>
        <v>937.93280000000004</v>
      </c>
      <c r="M138" s="28">
        <f>J138*K138+L138-0.01</f>
        <v>6800.0028000000002</v>
      </c>
      <c r="N138" s="1"/>
      <c r="O138" s="1"/>
      <c r="P138" s="1"/>
      <c r="Q138" s="1"/>
    </row>
    <row r="139" spans="1:17" ht="25.5" x14ac:dyDescent="0.25">
      <c r="A139" s="75" t="s">
        <v>2180</v>
      </c>
      <c r="B139" s="75" t="s">
        <v>2179</v>
      </c>
      <c r="C139" s="77">
        <v>43326</v>
      </c>
      <c r="D139" s="36">
        <v>5159</v>
      </c>
      <c r="E139" s="24">
        <v>43257</v>
      </c>
      <c r="F139" s="74" t="s">
        <v>453</v>
      </c>
      <c r="G139" s="26" t="s">
        <v>1439</v>
      </c>
      <c r="H139" s="48" t="s">
        <v>1450</v>
      </c>
      <c r="I139" s="27" t="s">
        <v>77</v>
      </c>
      <c r="J139" s="62">
        <v>4</v>
      </c>
      <c r="K139" s="53">
        <v>1465.52</v>
      </c>
      <c r="L139" s="29">
        <f t="shared" si="15"/>
        <v>937.93280000000004</v>
      </c>
      <c r="M139" s="28">
        <f>J139*K139+L139-0.01</f>
        <v>6800.0028000000002</v>
      </c>
      <c r="N139" s="1"/>
      <c r="O139" s="1"/>
      <c r="P139" s="1"/>
      <c r="Q139" s="1"/>
    </row>
    <row r="140" spans="1:17" ht="25.5" x14ac:dyDescent="0.25">
      <c r="A140" s="75" t="s">
        <v>2182</v>
      </c>
      <c r="B140" s="75" t="s">
        <v>2181</v>
      </c>
      <c r="C140" s="77">
        <v>43326</v>
      </c>
      <c r="D140" s="36">
        <v>5160</v>
      </c>
      <c r="E140" s="24">
        <v>43257</v>
      </c>
      <c r="F140" s="74" t="s">
        <v>453</v>
      </c>
      <c r="G140" s="26" t="s">
        <v>1439</v>
      </c>
      <c r="H140" s="48" t="s">
        <v>1451</v>
      </c>
      <c r="I140" s="27" t="s">
        <v>77</v>
      </c>
      <c r="J140" s="62">
        <v>4</v>
      </c>
      <c r="K140" s="53">
        <v>1250</v>
      </c>
      <c r="L140" s="29">
        <f t="shared" si="15"/>
        <v>800</v>
      </c>
      <c r="M140" s="28">
        <f t="shared" ref="M140:M147" si="16">J140*K140+L140</f>
        <v>5800</v>
      </c>
      <c r="N140" s="1"/>
      <c r="O140" s="1"/>
      <c r="P140" s="1"/>
      <c r="Q140" s="1"/>
    </row>
    <row r="141" spans="1:17" ht="63.75" x14ac:dyDescent="0.25">
      <c r="A141" s="75" t="s">
        <v>2184</v>
      </c>
      <c r="B141" s="75" t="s">
        <v>2183</v>
      </c>
      <c r="C141" s="77">
        <v>43326</v>
      </c>
      <c r="D141" s="36">
        <v>1314</v>
      </c>
      <c r="E141" s="24">
        <v>43214</v>
      </c>
      <c r="F141" s="74" t="s">
        <v>1202</v>
      </c>
      <c r="G141" s="26" t="s">
        <v>569</v>
      </c>
      <c r="H141" s="48" t="s">
        <v>2051</v>
      </c>
      <c r="I141" s="27" t="s">
        <v>58</v>
      </c>
      <c r="J141" s="62">
        <v>1</v>
      </c>
      <c r="K141" s="53">
        <v>1600</v>
      </c>
      <c r="L141" s="29">
        <f t="shared" si="15"/>
        <v>256</v>
      </c>
      <c r="M141" s="28">
        <f t="shared" si="16"/>
        <v>1856</v>
      </c>
      <c r="N141" s="1"/>
      <c r="O141" s="1"/>
      <c r="P141" s="1"/>
      <c r="Q141" s="1"/>
    </row>
    <row r="142" spans="1:17" ht="25.5" x14ac:dyDescent="0.25">
      <c r="A142" s="75" t="s">
        <v>2184</v>
      </c>
      <c r="B142" s="75" t="s">
        <v>2183</v>
      </c>
      <c r="C142" s="77">
        <v>43326</v>
      </c>
      <c r="D142" s="36">
        <v>1314</v>
      </c>
      <c r="E142" s="24">
        <v>43214</v>
      </c>
      <c r="F142" s="74" t="s">
        <v>1202</v>
      </c>
      <c r="G142" s="26" t="s">
        <v>569</v>
      </c>
      <c r="H142" s="48" t="s">
        <v>2052</v>
      </c>
      <c r="I142" s="27" t="s">
        <v>58</v>
      </c>
      <c r="J142" s="62">
        <v>1</v>
      </c>
      <c r="K142" s="53">
        <v>1300</v>
      </c>
      <c r="L142" s="29">
        <f t="shared" si="15"/>
        <v>208</v>
      </c>
      <c r="M142" s="28">
        <f t="shared" si="16"/>
        <v>1508</v>
      </c>
      <c r="N142" s="1"/>
      <c r="O142" s="1"/>
      <c r="P142" s="1"/>
      <c r="Q142" s="1"/>
    </row>
    <row r="143" spans="1:17" ht="25.5" x14ac:dyDescent="0.25">
      <c r="A143" s="75" t="s">
        <v>2184</v>
      </c>
      <c r="B143" s="75" t="s">
        <v>2183</v>
      </c>
      <c r="C143" s="77">
        <v>43326</v>
      </c>
      <c r="D143" s="36">
        <v>1314</v>
      </c>
      <c r="E143" s="24">
        <v>43214</v>
      </c>
      <c r="F143" s="74" t="s">
        <v>1202</v>
      </c>
      <c r="G143" s="26" t="s">
        <v>569</v>
      </c>
      <c r="H143" s="48" t="s">
        <v>2053</v>
      </c>
      <c r="I143" s="27" t="s">
        <v>58</v>
      </c>
      <c r="J143" s="62">
        <v>2</v>
      </c>
      <c r="K143" s="53">
        <v>440</v>
      </c>
      <c r="L143" s="29">
        <f t="shared" si="15"/>
        <v>140.80000000000001</v>
      </c>
      <c r="M143" s="28">
        <f t="shared" si="16"/>
        <v>1020.8</v>
      </c>
      <c r="N143" s="1"/>
      <c r="O143" s="1"/>
      <c r="P143" s="1"/>
      <c r="Q143" s="1"/>
    </row>
    <row r="144" spans="1:17" s="117" customFormat="1" ht="51" x14ac:dyDescent="0.25">
      <c r="A144" s="163" t="s">
        <v>2601</v>
      </c>
      <c r="B144" s="163" t="s">
        <v>2600</v>
      </c>
      <c r="C144" s="165">
        <v>43332</v>
      </c>
      <c r="D144" s="120">
        <v>69</v>
      </c>
      <c r="E144" s="106">
        <v>43323</v>
      </c>
      <c r="F144" s="161" t="s">
        <v>2602</v>
      </c>
      <c r="G144" s="109" t="s">
        <v>2236</v>
      </c>
      <c r="H144" s="110" t="s">
        <v>2237</v>
      </c>
      <c r="I144" s="111" t="s">
        <v>58</v>
      </c>
      <c r="J144" s="112">
        <v>1</v>
      </c>
      <c r="K144" s="113">
        <v>62307.69</v>
      </c>
      <c r="L144" s="114">
        <f t="shared" si="15"/>
        <v>9969.2304000000004</v>
      </c>
      <c r="M144" s="115">
        <f t="shared" si="16"/>
        <v>72276.920400000003</v>
      </c>
      <c r="N144" s="152"/>
      <c r="O144" s="116"/>
      <c r="P144" s="116"/>
      <c r="Q144" s="116"/>
    </row>
    <row r="145" spans="1:17" s="117" customFormat="1" ht="51" x14ac:dyDescent="0.25">
      <c r="A145" s="163" t="s">
        <v>2604</v>
      </c>
      <c r="B145" s="163" t="s">
        <v>2603</v>
      </c>
      <c r="C145" s="165">
        <v>43353</v>
      </c>
      <c r="D145" s="120">
        <v>70</v>
      </c>
      <c r="E145" s="106">
        <v>43325</v>
      </c>
      <c r="F145" s="161" t="s">
        <v>2602</v>
      </c>
      <c r="G145" s="109" t="s">
        <v>2236</v>
      </c>
      <c r="H145" s="110" t="s">
        <v>2238</v>
      </c>
      <c r="I145" s="111" t="s">
        <v>58</v>
      </c>
      <c r="J145" s="112">
        <v>1</v>
      </c>
      <c r="K145" s="113">
        <v>41538.46</v>
      </c>
      <c r="L145" s="114">
        <f t="shared" si="15"/>
        <v>6646.1535999999996</v>
      </c>
      <c r="M145" s="115">
        <f t="shared" si="16"/>
        <v>48184.613599999997</v>
      </c>
      <c r="N145" s="152"/>
      <c r="O145" s="116"/>
      <c r="P145" s="116"/>
      <c r="Q145" s="116"/>
    </row>
    <row r="146" spans="1:17" s="117" customFormat="1" ht="38.25" x14ac:dyDescent="0.25">
      <c r="A146" s="163" t="s">
        <v>2606</v>
      </c>
      <c r="B146" s="163" t="s">
        <v>2605</v>
      </c>
      <c r="C146" s="165">
        <v>43430</v>
      </c>
      <c r="D146" s="120">
        <v>47</v>
      </c>
      <c r="E146" s="106">
        <v>43413</v>
      </c>
      <c r="F146" s="161" t="s">
        <v>2602</v>
      </c>
      <c r="G146" s="122" t="s">
        <v>2396</v>
      </c>
      <c r="H146" s="110" t="s">
        <v>2397</v>
      </c>
      <c r="I146" s="111" t="s">
        <v>139</v>
      </c>
      <c r="J146" s="112">
        <v>1</v>
      </c>
      <c r="K146" s="113">
        <v>40000</v>
      </c>
      <c r="L146" s="114">
        <f t="shared" si="15"/>
        <v>6400</v>
      </c>
      <c r="M146" s="115">
        <f t="shared" si="16"/>
        <v>46400</v>
      </c>
      <c r="N146" s="152"/>
      <c r="O146" s="116"/>
      <c r="P146" s="116"/>
      <c r="Q146" s="116"/>
    </row>
    <row r="147" spans="1:17" s="117" customFormat="1" ht="38.25" x14ac:dyDescent="0.25">
      <c r="A147" s="163" t="s">
        <v>2608</v>
      </c>
      <c r="B147" s="163" t="s">
        <v>2607</v>
      </c>
      <c r="C147" s="165">
        <v>43430</v>
      </c>
      <c r="D147" s="120" t="s">
        <v>2398</v>
      </c>
      <c r="E147" s="106">
        <v>43413</v>
      </c>
      <c r="F147" s="161" t="s">
        <v>2602</v>
      </c>
      <c r="G147" s="122" t="s">
        <v>2396</v>
      </c>
      <c r="H147" s="110" t="s">
        <v>2399</v>
      </c>
      <c r="I147" s="111" t="s">
        <v>139</v>
      </c>
      <c r="J147" s="112">
        <v>1</v>
      </c>
      <c r="K147" s="113">
        <v>52900</v>
      </c>
      <c r="L147" s="114">
        <f t="shared" si="15"/>
        <v>8464</v>
      </c>
      <c r="M147" s="115">
        <f t="shared" si="16"/>
        <v>61364</v>
      </c>
      <c r="N147" s="152"/>
      <c r="O147" s="116"/>
      <c r="P147" s="116"/>
      <c r="Q147" s="116"/>
    </row>
    <row r="148" spans="1:17" s="117" customFormat="1" ht="38.25" x14ac:dyDescent="0.25">
      <c r="A148" s="163" t="s">
        <v>2610</v>
      </c>
      <c r="B148" s="163" t="s">
        <v>2609</v>
      </c>
      <c r="C148" s="165">
        <v>43430</v>
      </c>
      <c r="D148" s="120">
        <v>48</v>
      </c>
      <c r="E148" s="106">
        <v>43413</v>
      </c>
      <c r="F148" s="161" t="s">
        <v>2602</v>
      </c>
      <c r="G148" s="122" t="s">
        <v>2396</v>
      </c>
      <c r="H148" s="110" t="s">
        <v>2400</v>
      </c>
      <c r="I148" s="111" t="s">
        <v>139</v>
      </c>
      <c r="J148" s="112">
        <v>1</v>
      </c>
      <c r="K148" s="113">
        <v>52100</v>
      </c>
      <c r="L148" s="114">
        <f t="shared" ref="L148:L163" si="17">J148*K148*0.16</f>
        <v>8336</v>
      </c>
      <c r="M148" s="115">
        <f t="shared" ref="M148:M163" si="18">J148*K148+L148</f>
        <v>60436</v>
      </c>
      <c r="N148" s="152"/>
      <c r="O148" s="116"/>
      <c r="P148" s="116"/>
      <c r="Q148" s="116"/>
    </row>
    <row r="149" spans="1:17" s="117" customFormat="1" ht="38.25" x14ac:dyDescent="0.25">
      <c r="A149" s="163" t="s">
        <v>2612</v>
      </c>
      <c r="B149" s="163" t="s">
        <v>2611</v>
      </c>
      <c r="C149" s="165">
        <v>43430</v>
      </c>
      <c r="D149" s="120" t="s">
        <v>2401</v>
      </c>
      <c r="E149" s="106">
        <v>43413</v>
      </c>
      <c r="F149" s="161" t="s">
        <v>2602</v>
      </c>
      <c r="G149" s="122" t="s">
        <v>2396</v>
      </c>
      <c r="H149" s="110" t="s">
        <v>2402</v>
      </c>
      <c r="I149" s="111" t="s">
        <v>139</v>
      </c>
      <c r="J149" s="112">
        <v>1</v>
      </c>
      <c r="K149" s="113">
        <v>52500</v>
      </c>
      <c r="L149" s="114">
        <f t="shared" si="17"/>
        <v>8400</v>
      </c>
      <c r="M149" s="115">
        <f t="shared" si="18"/>
        <v>60900</v>
      </c>
      <c r="N149" s="152"/>
      <c r="O149" s="116"/>
      <c r="P149" s="116"/>
      <c r="Q149" s="116"/>
    </row>
    <row r="150" spans="1:17" s="117" customFormat="1" ht="51" x14ac:dyDescent="0.25">
      <c r="A150" s="163" t="s">
        <v>2614</v>
      </c>
      <c r="B150" s="163" t="s">
        <v>2613</v>
      </c>
      <c r="C150" s="165">
        <v>43440</v>
      </c>
      <c r="D150" s="120">
        <v>1217</v>
      </c>
      <c r="E150" s="106">
        <v>43431</v>
      </c>
      <c r="F150" s="161" t="s">
        <v>2602</v>
      </c>
      <c r="G150" s="122" t="s">
        <v>2449</v>
      </c>
      <c r="H150" s="110" t="s">
        <v>2450</v>
      </c>
      <c r="I150" s="111" t="s">
        <v>139</v>
      </c>
      <c r="J150" s="112">
        <v>1</v>
      </c>
      <c r="K150" s="113">
        <v>645689.66</v>
      </c>
      <c r="L150" s="114">
        <f t="shared" si="17"/>
        <v>103310.3456</v>
      </c>
      <c r="M150" s="115">
        <f>J150*K150+L150-0.01</f>
        <v>748999.99560000002</v>
      </c>
      <c r="N150" s="152"/>
      <c r="O150" s="116"/>
      <c r="P150" s="116"/>
      <c r="Q150" s="116"/>
    </row>
    <row r="151" spans="1:17" s="117" customFormat="1" ht="63.75" x14ac:dyDescent="0.25">
      <c r="A151" s="163" t="s">
        <v>2616</v>
      </c>
      <c r="B151" s="163" t="s">
        <v>2615</v>
      </c>
      <c r="C151" s="165">
        <v>43432</v>
      </c>
      <c r="D151" s="120">
        <v>605</v>
      </c>
      <c r="E151" s="106">
        <v>43424</v>
      </c>
      <c r="F151" s="161" t="s">
        <v>2602</v>
      </c>
      <c r="G151" s="109" t="s">
        <v>2451</v>
      </c>
      <c r="H151" s="110" t="s">
        <v>2452</v>
      </c>
      <c r="I151" s="111" t="s">
        <v>58</v>
      </c>
      <c r="J151" s="112">
        <v>1</v>
      </c>
      <c r="K151" s="113">
        <v>143376.72</v>
      </c>
      <c r="L151" s="114">
        <f t="shared" si="17"/>
        <v>22940.2752</v>
      </c>
      <c r="M151" s="115">
        <f t="shared" si="18"/>
        <v>166316.9952</v>
      </c>
      <c r="N151" s="152"/>
      <c r="O151" s="116"/>
      <c r="P151" s="116"/>
      <c r="Q151" s="116"/>
    </row>
    <row r="152" spans="1:17" s="117" customFormat="1" ht="38.25" x14ac:dyDescent="0.25">
      <c r="A152" s="163" t="s">
        <v>2618</v>
      </c>
      <c r="B152" s="163" t="s">
        <v>2617</v>
      </c>
      <c r="C152" s="165">
        <v>43432</v>
      </c>
      <c r="D152" s="120">
        <v>606</v>
      </c>
      <c r="E152" s="106">
        <v>43424</v>
      </c>
      <c r="F152" s="161" t="s">
        <v>2602</v>
      </c>
      <c r="G152" s="109" t="s">
        <v>2451</v>
      </c>
      <c r="H152" s="110" t="s">
        <v>2453</v>
      </c>
      <c r="I152" s="111" t="s">
        <v>58</v>
      </c>
      <c r="J152" s="112">
        <v>1</v>
      </c>
      <c r="K152" s="113">
        <v>121413.79</v>
      </c>
      <c r="L152" s="114">
        <f t="shared" si="17"/>
        <v>19426.206399999999</v>
      </c>
      <c r="M152" s="115">
        <f t="shared" si="18"/>
        <v>140839.9964</v>
      </c>
      <c r="N152" s="152"/>
      <c r="O152" s="116"/>
      <c r="P152" s="116"/>
      <c r="Q152" s="116"/>
    </row>
    <row r="153" spans="1:17" s="117" customFormat="1" ht="38.25" x14ac:dyDescent="0.25">
      <c r="A153" s="163" t="s">
        <v>2620</v>
      </c>
      <c r="B153" s="163" t="s">
        <v>2619</v>
      </c>
      <c r="C153" s="165">
        <v>43432</v>
      </c>
      <c r="D153" s="120">
        <v>608</v>
      </c>
      <c r="E153" s="106">
        <v>43424</v>
      </c>
      <c r="F153" s="161" t="s">
        <v>2602</v>
      </c>
      <c r="G153" s="109" t="s">
        <v>2451</v>
      </c>
      <c r="H153" s="110" t="s">
        <v>2454</v>
      </c>
      <c r="I153" s="111" t="s">
        <v>58</v>
      </c>
      <c r="J153" s="112">
        <v>1</v>
      </c>
      <c r="K153" s="113">
        <v>71077.59</v>
      </c>
      <c r="L153" s="114">
        <f t="shared" si="17"/>
        <v>11372.4144</v>
      </c>
      <c r="M153" s="115">
        <f t="shared" si="18"/>
        <v>82450.004399999991</v>
      </c>
      <c r="N153" s="152"/>
      <c r="O153" s="116"/>
      <c r="P153" s="116"/>
      <c r="Q153" s="116"/>
    </row>
    <row r="154" spans="1:17" s="117" customFormat="1" ht="51" x14ac:dyDescent="0.25">
      <c r="A154" s="163" t="s">
        <v>2622</v>
      </c>
      <c r="B154" s="163" t="s">
        <v>2621</v>
      </c>
      <c r="C154" s="165">
        <v>43432</v>
      </c>
      <c r="D154" s="120">
        <v>612</v>
      </c>
      <c r="E154" s="106">
        <v>43424</v>
      </c>
      <c r="F154" s="161" t="s">
        <v>2602</v>
      </c>
      <c r="G154" s="109" t="s">
        <v>2451</v>
      </c>
      <c r="H154" s="110" t="s">
        <v>2455</v>
      </c>
      <c r="I154" s="111" t="s">
        <v>58</v>
      </c>
      <c r="J154" s="112">
        <v>1</v>
      </c>
      <c r="K154" s="113">
        <v>77887.929999999993</v>
      </c>
      <c r="L154" s="114">
        <f t="shared" si="17"/>
        <v>12462.068799999999</v>
      </c>
      <c r="M154" s="115">
        <f t="shared" si="18"/>
        <v>90349.998799999987</v>
      </c>
      <c r="N154" s="152"/>
      <c r="O154" s="116"/>
      <c r="P154" s="116"/>
      <c r="Q154" s="116"/>
    </row>
    <row r="155" spans="1:17" s="117" customFormat="1" ht="38.25" x14ac:dyDescent="0.25">
      <c r="A155" s="163" t="s">
        <v>2624</v>
      </c>
      <c r="B155" s="163" t="s">
        <v>2623</v>
      </c>
      <c r="C155" s="165">
        <v>43432</v>
      </c>
      <c r="D155" s="120">
        <v>607</v>
      </c>
      <c r="E155" s="106">
        <v>43424</v>
      </c>
      <c r="F155" s="161" t="s">
        <v>2602</v>
      </c>
      <c r="G155" s="109" t="s">
        <v>2451</v>
      </c>
      <c r="H155" s="110" t="s">
        <v>2456</v>
      </c>
      <c r="I155" s="111" t="s">
        <v>58</v>
      </c>
      <c r="J155" s="112">
        <v>1</v>
      </c>
      <c r="K155" s="113">
        <v>129413.79</v>
      </c>
      <c r="L155" s="114">
        <f t="shared" si="17"/>
        <v>20706.206399999999</v>
      </c>
      <c r="M155" s="115">
        <f t="shared" si="18"/>
        <v>150119.9964</v>
      </c>
      <c r="N155" s="152"/>
      <c r="O155" s="116"/>
      <c r="P155" s="116"/>
      <c r="Q155" s="116"/>
    </row>
    <row r="156" spans="1:17" s="117" customFormat="1" ht="63.75" x14ac:dyDescent="0.25">
      <c r="A156" s="163" t="s">
        <v>2626</v>
      </c>
      <c r="B156" s="163" t="s">
        <v>2625</v>
      </c>
      <c r="C156" s="165">
        <v>43432</v>
      </c>
      <c r="D156" s="120">
        <v>609</v>
      </c>
      <c r="E156" s="106">
        <v>43424</v>
      </c>
      <c r="F156" s="161" t="s">
        <v>2602</v>
      </c>
      <c r="G156" s="109" t="s">
        <v>2451</v>
      </c>
      <c r="H156" s="110" t="s">
        <v>2457</v>
      </c>
      <c r="I156" s="111" t="s">
        <v>58</v>
      </c>
      <c r="J156" s="112">
        <v>1</v>
      </c>
      <c r="K156" s="113">
        <v>79000</v>
      </c>
      <c r="L156" s="114">
        <f t="shared" si="17"/>
        <v>12640</v>
      </c>
      <c r="M156" s="115">
        <f t="shared" si="18"/>
        <v>91640</v>
      </c>
      <c r="N156" s="152"/>
      <c r="O156" s="116"/>
      <c r="P156" s="116"/>
      <c r="Q156" s="116"/>
    </row>
    <row r="157" spans="1:17" s="117" customFormat="1" ht="76.5" x14ac:dyDescent="0.25">
      <c r="A157" s="163" t="s">
        <v>2628</v>
      </c>
      <c r="B157" s="163" t="s">
        <v>2627</v>
      </c>
      <c r="C157" s="165">
        <v>43432</v>
      </c>
      <c r="D157" s="120">
        <v>610</v>
      </c>
      <c r="E157" s="106">
        <v>43424</v>
      </c>
      <c r="F157" s="161" t="s">
        <v>2602</v>
      </c>
      <c r="G157" s="109" t="s">
        <v>2451</v>
      </c>
      <c r="H157" s="110" t="s">
        <v>2458</v>
      </c>
      <c r="I157" s="111" t="s">
        <v>58</v>
      </c>
      <c r="J157" s="112">
        <v>1</v>
      </c>
      <c r="K157" s="113">
        <v>73491.38</v>
      </c>
      <c r="L157" s="114">
        <f t="shared" si="17"/>
        <v>11758.620800000001</v>
      </c>
      <c r="M157" s="115">
        <f t="shared" si="18"/>
        <v>85250.000800000009</v>
      </c>
      <c r="N157" s="152"/>
      <c r="O157" s="116"/>
      <c r="P157" s="116"/>
      <c r="Q157" s="116"/>
    </row>
    <row r="158" spans="1:17" s="117" customFormat="1" ht="63.75" x14ac:dyDescent="0.25">
      <c r="A158" s="163" t="s">
        <v>2630</v>
      </c>
      <c r="B158" s="163" t="s">
        <v>2629</v>
      </c>
      <c r="C158" s="165">
        <v>43432</v>
      </c>
      <c r="D158" s="120">
        <v>611</v>
      </c>
      <c r="E158" s="106">
        <v>43424</v>
      </c>
      <c r="F158" s="161" t="s">
        <v>2602</v>
      </c>
      <c r="G158" s="109" t="s">
        <v>2451</v>
      </c>
      <c r="H158" s="110" t="s">
        <v>2459</v>
      </c>
      <c r="I158" s="111" t="s">
        <v>58</v>
      </c>
      <c r="J158" s="112">
        <v>1</v>
      </c>
      <c r="K158" s="113">
        <v>77844.83</v>
      </c>
      <c r="L158" s="114">
        <f t="shared" si="17"/>
        <v>12455.1728</v>
      </c>
      <c r="M158" s="115">
        <f t="shared" si="18"/>
        <v>90300.002800000002</v>
      </c>
      <c r="N158" s="152"/>
      <c r="O158" s="116"/>
      <c r="P158" s="116"/>
      <c r="Q158" s="116"/>
    </row>
    <row r="159" spans="1:17" s="117" customFormat="1" ht="63.75" x14ac:dyDescent="0.25">
      <c r="A159" s="163" t="s">
        <v>2976</v>
      </c>
      <c r="B159" s="163" t="s">
        <v>2973</v>
      </c>
      <c r="C159" s="165">
        <v>43462</v>
      </c>
      <c r="D159" s="120">
        <v>1461</v>
      </c>
      <c r="E159" s="106">
        <v>43426</v>
      </c>
      <c r="F159" s="169" t="s">
        <v>1202</v>
      </c>
      <c r="G159" s="109" t="s">
        <v>2559</v>
      </c>
      <c r="H159" s="110" t="s">
        <v>2560</v>
      </c>
      <c r="I159" s="111" t="s">
        <v>58</v>
      </c>
      <c r="J159" s="112">
        <v>1</v>
      </c>
      <c r="K159" s="113">
        <v>20000</v>
      </c>
      <c r="L159" s="114">
        <f t="shared" si="17"/>
        <v>3200</v>
      </c>
      <c r="M159" s="115">
        <f t="shared" si="18"/>
        <v>23200</v>
      </c>
      <c r="N159" s="152"/>
      <c r="O159" s="116"/>
      <c r="P159" s="116"/>
      <c r="Q159" s="116"/>
    </row>
    <row r="160" spans="1:17" s="117" customFormat="1" ht="51" x14ac:dyDescent="0.25">
      <c r="A160" s="163" t="s">
        <v>2977</v>
      </c>
      <c r="B160" s="163" t="s">
        <v>2974</v>
      </c>
      <c r="C160" s="165">
        <v>43448</v>
      </c>
      <c r="D160" s="120">
        <v>1462</v>
      </c>
      <c r="E160" s="106">
        <v>43426</v>
      </c>
      <c r="F160" s="169" t="s">
        <v>1202</v>
      </c>
      <c r="G160" s="109" t="s">
        <v>2559</v>
      </c>
      <c r="H160" s="110" t="s">
        <v>2561</v>
      </c>
      <c r="I160" s="111" t="s">
        <v>58</v>
      </c>
      <c r="J160" s="112">
        <v>1</v>
      </c>
      <c r="K160" s="113">
        <v>20000</v>
      </c>
      <c r="L160" s="114">
        <f t="shared" si="17"/>
        <v>3200</v>
      </c>
      <c r="M160" s="115">
        <f t="shared" si="18"/>
        <v>23200</v>
      </c>
      <c r="N160" s="152"/>
      <c r="O160" s="116"/>
      <c r="P160" s="116"/>
      <c r="Q160" s="116"/>
    </row>
    <row r="161" spans="1:17" s="117" customFormat="1" ht="63.75" x14ac:dyDescent="0.25">
      <c r="A161" s="163" t="s">
        <v>2978</v>
      </c>
      <c r="B161" s="163" t="s">
        <v>2975</v>
      </c>
      <c r="C161" s="165">
        <v>43448</v>
      </c>
      <c r="D161" s="120">
        <v>1462</v>
      </c>
      <c r="E161" s="106">
        <v>43426</v>
      </c>
      <c r="F161" s="169" t="s">
        <v>1202</v>
      </c>
      <c r="G161" s="109" t="s">
        <v>2559</v>
      </c>
      <c r="H161" s="110" t="s">
        <v>2562</v>
      </c>
      <c r="I161" s="111" t="s">
        <v>58</v>
      </c>
      <c r="J161" s="112">
        <v>1</v>
      </c>
      <c r="K161" s="113">
        <v>20000</v>
      </c>
      <c r="L161" s="114">
        <f>J161*K161*0.16</f>
        <v>3200</v>
      </c>
      <c r="M161" s="115">
        <f>J161*K161+L161</f>
        <v>23200</v>
      </c>
      <c r="N161" s="152"/>
      <c r="O161" s="116"/>
      <c r="P161" s="116"/>
      <c r="Q161" s="116"/>
    </row>
    <row r="162" spans="1:17" s="117" customFormat="1" ht="38.25" x14ac:dyDescent="0.25">
      <c r="A162" s="163" t="s">
        <v>2632</v>
      </c>
      <c r="B162" s="163" t="s">
        <v>2631</v>
      </c>
      <c r="C162" s="165">
        <v>43430</v>
      </c>
      <c r="D162" s="120" t="s">
        <v>2563</v>
      </c>
      <c r="E162" s="106">
        <v>43377</v>
      </c>
      <c r="F162" s="169" t="s">
        <v>453</v>
      </c>
      <c r="G162" s="109" t="s">
        <v>121</v>
      </c>
      <c r="H162" s="110" t="s">
        <v>2564</v>
      </c>
      <c r="I162" s="111" t="s">
        <v>58</v>
      </c>
      <c r="J162" s="112">
        <v>1</v>
      </c>
      <c r="K162" s="113">
        <v>5718.1</v>
      </c>
      <c r="L162" s="114">
        <f t="shared" si="17"/>
        <v>914.89600000000007</v>
      </c>
      <c r="M162" s="115">
        <f t="shared" si="18"/>
        <v>6632.9960000000001</v>
      </c>
      <c r="N162" s="152"/>
      <c r="O162" s="116"/>
      <c r="P162" s="116"/>
      <c r="Q162" s="116"/>
    </row>
    <row r="163" spans="1:17" s="117" customFormat="1" ht="25.5" x14ac:dyDescent="0.25">
      <c r="A163" s="163" t="s">
        <v>2634</v>
      </c>
      <c r="B163" s="163" t="s">
        <v>2633</v>
      </c>
      <c r="C163" s="165">
        <v>43430</v>
      </c>
      <c r="D163" s="120">
        <v>712</v>
      </c>
      <c r="E163" s="106">
        <v>43411</v>
      </c>
      <c r="F163" s="169" t="s">
        <v>2635</v>
      </c>
      <c r="G163" s="122" t="s">
        <v>2565</v>
      </c>
      <c r="H163" s="110" t="s">
        <v>2566</v>
      </c>
      <c r="I163" s="111" t="s">
        <v>139</v>
      </c>
      <c r="J163" s="112">
        <v>1</v>
      </c>
      <c r="K163" s="113">
        <v>83000</v>
      </c>
      <c r="L163" s="114">
        <f t="shared" si="17"/>
        <v>13280</v>
      </c>
      <c r="M163" s="115">
        <f t="shared" si="18"/>
        <v>96280</v>
      </c>
      <c r="N163" s="152"/>
      <c r="O163" s="116"/>
      <c r="P163" s="116"/>
      <c r="Q163" s="116"/>
    </row>
    <row r="164" spans="1:17" s="117" customFormat="1" ht="25.5" x14ac:dyDescent="0.25">
      <c r="A164" s="163" t="s">
        <v>2971</v>
      </c>
      <c r="B164" s="163" t="s">
        <v>2970</v>
      </c>
      <c r="C164" s="165">
        <v>43448</v>
      </c>
      <c r="D164" s="120" t="s">
        <v>2567</v>
      </c>
      <c r="E164" s="106">
        <v>43427</v>
      </c>
      <c r="F164" s="169" t="s">
        <v>267</v>
      </c>
      <c r="G164" s="122" t="s">
        <v>2568</v>
      </c>
      <c r="H164" s="110" t="s">
        <v>2569</v>
      </c>
      <c r="I164" s="111" t="s">
        <v>77</v>
      </c>
      <c r="J164" s="112">
        <v>1</v>
      </c>
      <c r="K164" s="113">
        <v>3802.5862000000002</v>
      </c>
      <c r="L164" s="114">
        <f t="shared" ref="L164:L176" si="19">J164*K164*0.16</f>
        <v>608.41379200000006</v>
      </c>
      <c r="M164" s="115">
        <f t="shared" ref="M164:M176" si="20">J164*K164+L164</f>
        <v>4410.999992</v>
      </c>
      <c r="N164" s="152"/>
      <c r="O164" s="116"/>
      <c r="P164" s="116"/>
      <c r="Q164" s="116"/>
    </row>
    <row r="165" spans="1:17" s="117" customFormat="1" ht="25.5" x14ac:dyDescent="0.25">
      <c r="A165" s="163" t="s">
        <v>2971</v>
      </c>
      <c r="B165" s="163" t="s">
        <v>2970</v>
      </c>
      <c r="C165" s="165">
        <v>43448</v>
      </c>
      <c r="D165" s="120" t="s">
        <v>2567</v>
      </c>
      <c r="E165" s="106">
        <v>43427</v>
      </c>
      <c r="F165" s="169" t="s">
        <v>267</v>
      </c>
      <c r="G165" s="122" t="s">
        <v>2568</v>
      </c>
      <c r="H165" s="110" t="s">
        <v>2570</v>
      </c>
      <c r="I165" s="111" t="s">
        <v>77</v>
      </c>
      <c r="J165" s="112">
        <v>1</v>
      </c>
      <c r="K165" s="113">
        <v>2857.7586000000001</v>
      </c>
      <c r="L165" s="114">
        <f t="shared" si="19"/>
        <v>457.241376</v>
      </c>
      <c r="M165" s="115">
        <f t="shared" si="20"/>
        <v>3314.9999760000001</v>
      </c>
      <c r="N165" s="152"/>
      <c r="O165" s="116"/>
      <c r="P165" s="116"/>
      <c r="Q165" s="116"/>
    </row>
    <row r="166" spans="1:17" s="117" customFormat="1" ht="25.5" x14ac:dyDescent="0.25">
      <c r="A166" s="163" t="s">
        <v>2971</v>
      </c>
      <c r="B166" s="163" t="s">
        <v>2970</v>
      </c>
      <c r="C166" s="165">
        <v>43448</v>
      </c>
      <c r="D166" s="120" t="s">
        <v>2567</v>
      </c>
      <c r="E166" s="106">
        <v>43427</v>
      </c>
      <c r="F166" s="169" t="s">
        <v>267</v>
      </c>
      <c r="G166" s="122" t="s">
        <v>2568</v>
      </c>
      <c r="H166" s="110" t="s">
        <v>2571</v>
      </c>
      <c r="I166" s="111" t="s">
        <v>77</v>
      </c>
      <c r="J166" s="112">
        <v>2</v>
      </c>
      <c r="K166" s="113">
        <v>1801.7249999999999</v>
      </c>
      <c r="L166" s="114">
        <f t="shared" si="19"/>
        <v>576.55200000000002</v>
      </c>
      <c r="M166" s="115">
        <f t="shared" si="20"/>
        <v>4180.0019999999995</v>
      </c>
      <c r="N166" s="152"/>
      <c r="O166" s="116"/>
      <c r="P166" s="116"/>
      <c r="Q166" s="116"/>
    </row>
    <row r="167" spans="1:17" s="117" customFormat="1" ht="25.5" x14ac:dyDescent="0.25">
      <c r="A167" s="75" t="s">
        <v>2971</v>
      </c>
      <c r="B167" s="75" t="s">
        <v>2970</v>
      </c>
      <c r="C167" s="77">
        <v>43448</v>
      </c>
      <c r="D167" s="120" t="s">
        <v>2567</v>
      </c>
      <c r="E167" s="106">
        <v>43427</v>
      </c>
      <c r="F167" s="169" t="s">
        <v>267</v>
      </c>
      <c r="G167" s="122" t="s">
        <v>2568</v>
      </c>
      <c r="H167" s="110" t="s">
        <v>2572</v>
      </c>
      <c r="I167" s="111" t="s">
        <v>77</v>
      </c>
      <c r="J167" s="112">
        <v>2</v>
      </c>
      <c r="K167" s="113">
        <v>1911.2049999999999</v>
      </c>
      <c r="L167" s="29">
        <f t="shared" si="19"/>
        <v>611.5856</v>
      </c>
      <c r="M167" s="28">
        <f>J167*K167+L167-0.01</f>
        <v>4433.9856</v>
      </c>
      <c r="N167" s="152"/>
      <c r="O167" s="116"/>
      <c r="P167" s="116"/>
      <c r="Q167" s="116"/>
    </row>
    <row r="168" spans="1:17" s="117" customFormat="1" ht="25.5" x14ac:dyDescent="0.25">
      <c r="A168" s="75" t="s">
        <v>2971</v>
      </c>
      <c r="B168" s="75" t="s">
        <v>2970</v>
      </c>
      <c r="C168" s="77">
        <v>43448</v>
      </c>
      <c r="D168" s="120" t="s">
        <v>2567</v>
      </c>
      <c r="E168" s="106">
        <v>43427</v>
      </c>
      <c r="F168" s="169" t="s">
        <v>267</v>
      </c>
      <c r="G168" s="122" t="s">
        <v>2568</v>
      </c>
      <c r="H168" s="110" t="s">
        <v>2573</v>
      </c>
      <c r="I168" s="111" t="s">
        <v>77</v>
      </c>
      <c r="J168" s="112">
        <v>2</v>
      </c>
      <c r="K168" s="113">
        <v>1287.07</v>
      </c>
      <c r="L168" s="29">
        <f t="shared" si="19"/>
        <v>411.86239999999998</v>
      </c>
      <c r="M168" s="28">
        <f t="shared" si="20"/>
        <v>2986.0023999999999</v>
      </c>
      <c r="N168" s="152"/>
      <c r="O168" s="116"/>
      <c r="P168" s="116"/>
      <c r="Q168" s="116"/>
    </row>
    <row r="169" spans="1:17" s="117" customFormat="1" ht="25.5" x14ac:dyDescent="0.25">
      <c r="A169" s="75" t="s">
        <v>2971</v>
      </c>
      <c r="B169" s="75" t="s">
        <v>2970</v>
      </c>
      <c r="C169" s="77">
        <v>43448</v>
      </c>
      <c r="D169" s="120" t="s">
        <v>2567</v>
      </c>
      <c r="E169" s="106">
        <v>43427</v>
      </c>
      <c r="F169" s="169" t="s">
        <v>267</v>
      </c>
      <c r="G169" s="122" t="s">
        <v>2568</v>
      </c>
      <c r="H169" s="110" t="s">
        <v>2574</v>
      </c>
      <c r="I169" s="111" t="s">
        <v>77</v>
      </c>
      <c r="J169" s="112">
        <v>2</v>
      </c>
      <c r="K169" s="113">
        <v>1657.76</v>
      </c>
      <c r="L169" s="29">
        <f t="shared" si="19"/>
        <v>530.48320000000001</v>
      </c>
      <c r="M169" s="28">
        <f t="shared" si="20"/>
        <v>3846.0032000000001</v>
      </c>
      <c r="N169" s="152"/>
      <c r="O169" s="116"/>
      <c r="P169" s="116"/>
      <c r="Q169" s="116"/>
    </row>
    <row r="170" spans="1:17" s="117" customFormat="1" ht="25.5" x14ac:dyDescent="0.25">
      <c r="A170" s="75" t="s">
        <v>2971</v>
      </c>
      <c r="B170" s="75" t="s">
        <v>2970</v>
      </c>
      <c r="C170" s="77">
        <v>43448</v>
      </c>
      <c r="D170" s="120" t="s">
        <v>2567</v>
      </c>
      <c r="E170" s="106">
        <v>43427</v>
      </c>
      <c r="F170" s="169" t="s">
        <v>267</v>
      </c>
      <c r="G170" s="122" t="s">
        <v>2568</v>
      </c>
      <c r="H170" s="110" t="s">
        <v>2575</v>
      </c>
      <c r="I170" s="111" t="s">
        <v>77</v>
      </c>
      <c r="J170" s="112">
        <v>2</v>
      </c>
      <c r="K170" s="113">
        <v>2017.24</v>
      </c>
      <c r="L170" s="29">
        <f t="shared" si="19"/>
        <v>645.51679999999999</v>
      </c>
      <c r="M170" s="28">
        <f t="shared" si="20"/>
        <v>4679.9967999999999</v>
      </c>
      <c r="N170" s="152"/>
      <c r="O170" s="116"/>
      <c r="P170" s="116"/>
      <c r="Q170" s="116"/>
    </row>
    <row r="171" spans="1:17" s="117" customFormat="1" ht="25.5" x14ac:dyDescent="0.25">
      <c r="A171" s="75" t="s">
        <v>2971</v>
      </c>
      <c r="B171" s="75" t="s">
        <v>2970</v>
      </c>
      <c r="C171" s="77">
        <v>43448</v>
      </c>
      <c r="D171" s="120" t="s">
        <v>2567</v>
      </c>
      <c r="E171" s="106">
        <v>43427</v>
      </c>
      <c r="F171" s="169" t="s">
        <v>267</v>
      </c>
      <c r="G171" s="122" t="s">
        <v>2568</v>
      </c>
      <c r="H171" s="110" t="s">
        <v>2576</v>
      </c>
      <c r="I171" s="111" t="s">
        <v>77</v>
      </c>
      <c r="J171" s="112">
        <v>1</v>
      </c>
      <c r="K171" s="113">
        <v>4756.8966</v>
      </c>
      <c r="L171" s="29">
        <f t="shared" si="19"/>
        <v>761.10345600000005</v>
      </c>
      <c r="M171" s="28">
        <f t="shared" si="20"/>
        <v>5518.0000559999999</v>
      </c>
      <c r="N171" s="152"/>
      <c r="O171" s="116"/>
      <c r="P171" s="116"/>
      <c r="Q171" s="116"/>
    </row>
    <row r="172" spans="1:17" s="117" customFormat="1" ht="25.5" x14ac:dyDescent="0.25">
      <c r="A172" s="75" t="s">
        <v>2971</v>
      </c>
      <c r="B172" s="75" t="s">
        <v>2970</v>
      </c>
      <c r="C172" s="77">
        <v>43448</v>
      </c>
      <c r="D172" s="120" t="s">
        <v>2567</v>
      </c>
      <c r="E172" s="106">
        <v>43427</v>
      </c>
      <c r="F172" s="169" t="s">
        <v>267</v>
      </c>
      <c r="G172" s="122" t="s">
        <v>2568</v>
      </c>
      <c r="H172" s="110" t="s">
        <v>2577</v>
      </c>
      <c r="I172" s="111" t="s">
        <v>77</v>
      </c>
      <c r="J172" s="112">
        <v>1</v>
      </c>
      <c r="K172" s="113">
        <v>706.89660000000003</v>
      </c>
      <c r="L172" s="29">
        <f t="shared" si="19"/>
        <v>113.10345600000001</v>
      </c>
      <c r="M172" s="28">
        <f t="shared" si="20"/>
        <v>820.00005600000009</v>
      </c>
      <c r="N172" s="152"/>
      <c r="O172" s="116"/>
      <c r="P172" s="116"/>
      <c r="Q172" s="116"/>
    </row>
    <row r="173" spans="1:17" s="117" customFormat="1" ht="25.5" x14ac:dyDescent="0.25">
      <c r="A173" s="75" t="s">
        <v>2971</v>
      </c>
      <c r="B173" s="75" t="s">
        <v>2970</v>
      </c>
      <c r="C173" s="77">
        <v>43448</v>
      </c>
      <c r="D173" s="120" t="s">
        <v>2567</v>
      </c>
      <c r="E173" s="106">
        <v>43427</v>
      </c>
      <c r="F173" s="169" t="s">
        <v>267</v>
      </c>
      <c r="G173" s="122" t="s">
        <v>2568</v>
      </c>
      <c r="H173" s="110" t="s">
        <v>2578</v>
      </c>
      <c r="I173" s="111" t="s">
        <v>77</v>
      </c>
      <c r="J173" s="112">
        <v>2</v>
      </c>
      <c r="K173" s="113">
        <v>1013.795</v>
      </c>
      <c r="L173" s="29">
        <f t="shared" si="19"/>
        <v>324.4144</v>
      </c>
      <c r="M173" s="28">
        <f>J173*K173+L173-0.01</f>
        <v>2351.9943999999996</v>
      </c>
      <c r="N173" s="152"/>
      <c r="O173" s="116"/>
      <c r="P173" s="116"/>
      <c r="Q173" s="116"/>
    </row>
    <row r="174" spans="1:17" s="117" customFormat="1" ht="25.5" x14ac:dyDescent="0.25">
      <c r="A174" s="75" t="s">
        <v>2971</v>
      </c>
      <c r="B174" s="75" t="s">
        <v>2970</v>
      </c>
      <c r="C174" s="77">
        <v>43448</v>
      </c>
      <c r="D174" s="120" t="s">
        <v>2567</v>
      </c>
      <c r="E174" s="106">
        <v>43427</v>
      </c>
      <c r="F174" s="169" t="s">
        <v>267</v>
      </c>
      <c r="G174" s="122" t="s">
        <v>2568</v>
      </c>
      <c r="H174" s="110" t="s">
        <v>2579</v>
      </c>
      <c r="I174" s="111" t="s">
        <v>77</v>
      </c>
      <c r="J174" s="112">
        <v>2</v>
      </c>
      <c r="K174" s="113">
        <v>241.38</v>
      </c>
      <c r="L174" s="29">
        <f t="shared" si="19"/>
        <v>77.241600000000005</v>
      </c>
      <c r="M174" s="28">
        <f t="shared" si="20"/>
        <v>560.00160000000005</v>
      </c>
      <c r="N174" s="152"/>
      <c r="O174" s="116"/>
      <c r="P174" s="116"/>
      <c r="Q174" s="116"/>
    </row>
    <row r="175" spans="1:17" s="117" customFormat="1" ht="25.5" x14ac:dyDescent="0.25">
      <c r="A175" s="75" t="s">
        <v>2971</v>
      </c>
      <c r="B175" s="75" t="s">
        <v>2970</v>
      </c>
      <c r="C175" s="77">
        <v>43448</v>
      </c>
      <c r="D175" s="120" t="s">
        <v>2567</v>
      </c>
      <c r="E175" s="106">
        <v>43427</v>
      </c>
      <c r="F175" s="169" t="s">
        <v>267</v>
      </c>
      <c r="G175" s="122" t="s">
        <v>2568</v>
      </c>
      <c r="H175" s="110" t="s">
        <v>2579</v>
      </c>
      <c r="I175" s="111" t="s">
        <v>77</v>
      </c>
      <c r="J175" s="112">
        <v>2</v>
      </c>
      <c r="K175" s="113">
        <v>189.655</v>
      </c>
      <c r="L175" s="29">
        <f t="shared" si="19"/>
        <v>60.689599999999999</v>
      </c>
      <c r="M175" s="28">
        <f t="shared" si="20"/>
        <v>439.99959999999999</v>
      </c>
      <c r="N175" s="152"/>
      <c r="O175" s="116"/>
      <c r="P175" s="116"/>
      <c r="Q175" s="116"/>
    </row>
    <row r="176" spans="1:17" s="117" customFormat="1" ht="25.5" x14ac:dyDescent="0.25">
      <c r="A176" s="75" t="s">
        <v>2971</v>
      </c>
      <c r="B176" s="75" t="s">
        <v>2970</v>
      </c>
      <c r="C176" s="77">
        <v>43448</v>
      </c>
      <c r="D176" s="120" t="s">
        <v>2567</v>
      </c>
      <c r="E176" s="106">
        <v>43427</v>
      </c>
      <c r="F176" s="169" t="s">
        <v>267</v>
      </c>
      <c r="G176" s="122" t="s">
        <v>2568</v>
      </c>
      <c r="H176" s="110" t="s">
        <v>2579</v>
      </c>
      <c r="I176" s="111" t="s">
        <v>77</v>
      </c>
      <c r="J176" s="112">
        <v>1</v>
      </c>
      <c r="K176" s="113">
        <v>275.8621</v>
      </c>
      <c r="L176" s="29">
        <f t="shared" si="19"/>
        <v>44.137936000000003</v>
      </c>
      <c r="M176" s="28">
        <f t="shared" si="20"/>
        <v>320.00003600000002</v>
      </c>
      <c r="N176" s="152"/>
      <c r="O176" s="116"/>
      <c r="P176" s="116"/>
      <c r="Q176" s="116"/>
    </row>
    <row r="177" spans="1:17" s="117" customFormat="1" ht="25.5" x14ac:dyDescent="0.25">
      <c r="A177" s="172" t="s">
        <v>3136</v>
      </c>
      <c r="B177" s="75" t="s">
        <v>3137</v>
      </c>
      <c r="C177" s="77">
        <v>43515</v>
      </c>
      <c r="D177" s="120">
        <v>1180</v>
      </c>
      <c r="E177" s="106">
        <v>43451</v>
      </c>
      <c r="F177" s="169" t="s">
        <v>3138</v>
      </c>
      <c r="G177" s="122" t="s">
        <v>2307</v>
      </c>
      <c r="H177" s="110" t="s">
        <v>2972</v>
      </c>
      <c r="I177" s="111" t="s">
        <v>77</v>
      </c>
      <c r="J177" s="112">
        <v>1</v>
      </c>
      <c r="K177" s="113">
        <v>62.11</v>
      </c>
      <c r="L177" s="29">
        <f>J177*K177*0.16</f>
        <v>9.9375999999999998</v>
      </c>
      <c r="M177" s="28">
        <f>J177*K177+L177</f>
        <v>72.047600000000003</v>
      </c>
      <c r="N177" s="152"/>
      <c r="O177" s="116"/>
      <c r="P177" s="116"/>
      <c r="Q177" s="116"/>
    </row>
    <row r="178" spans="1:17" ht="15" x14ac:dyDescent="0.25">
      <c r="A178" s="23"/>
      <c r="B178" s="23"/>
      <c r="C178" s="23"/>
      <c r="D178" s="25"/>
      <c r="E178" s="24"/>
      <c r="F178" s="24"/>
      <c r="G178" s="26"/>
      <c r="H178" s="32"/>
      <c r="I178" s="27"/>
      <c r="J178" s="62"/>
      <c r="K178" s="28"/>
      <c r="L178" s="29"/>
      <c r="M178" s="28">
        <f>SUM(M14:M177)+0.02</f>
        <v>3018433.1713160006</v>
      </c>
      <c r="N178" s="1"/>
      <c r="O178" s="116"/>
      <c r="P178" s="116"/>
      <c r="Q178" s="116"/>
    </row>
    <row r="179" spans="1:17" ht="7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58"/>
      <c r="P179" s="116"/>
      <c r="Q179" s="159"/>
    </row>
    <row r="180" spans="1:17" ht="16.5" x14ac:dyDescent="0.3">
      <c r="A180" s="38" t="s">
        <v>28</v>
      </c>
      <c r="B180" s="58" t="s">
        <v>60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60"/>
      <c r="P180" s="116"/>
      <c r="Q180" s="157"/>
    </row>
    <row r="181" spans="1:17" ht="15" x14ac:dyDescent="0.25">
      <c r="A181" s="17"/>
      <c r="B181" s="1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16"/>
      <c r="P181" s="116"/>
      <c r="Q181" s="116"/>
    </row>
    <row r="182" spans="1:17" ht="15" x14ac:dyDescent="0.25">
      <c r="A182" s="17"/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16"/>
      <c r="P182" s="116"/>
      <c r="Q182" s="116"/>
    </row>
    <row r="183" spans="1:17" ht="15" x14ac:dyDescent="0.25">
      <c r="A183" s="17"/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16"/>
      <c r="P183" s="116"/>
      <c r="Q183" s="116"/>
    </row>
    <row r="184" spans="1:17" ht="15" x14ac:dyDescent="0.25">
      <c r="A184" s="17"/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16"/>
      <c r="P184" s="116"/>
      <c r="Q184" s="116"/>
    </row>
    <row r="185" spans="1:17" ht="15" x14ac:dyDescent="0.25">
      <c r="A185" s="17"/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16"/>
      <c r="P185" s="116"/>
      <c r="Q185" s="116"/>
    </row>
    <row r="186" spans="1:17" ht="15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1"/>
      <c r="O186" s="1"/>
      <c r="P186" s="1"/>
      <c r="Q186" s="1"/>
    </row>
    <row r="187" spans="1:17" ht="15" x14ac:dyDescent="0.25">
      <c r="A187" s="183" t="s">
        <v>23</v>
      </c>
      <c r="B187" s="183"/>
      <c r="C187" s="183"/>
      <c r="D187" s="33"/>
      <c r="E187" s="183" t="s">
        <v>24</v>
      </c>
      <c r="F187" s="183"/>
      <c r="G187" s="33"/>
      <c r="H187" s="171" t="s">
        <v>2581</v>
      </c>
      <c r="I187" s="33"/>
      <c r="J187" s="34"/>
      <c r="K187" s="171" t="s">
        <v>2643</v>
      </c>
      <c r="L187" s="34"/>
      <c r="M187" s="33"/>
    </row>
    <row r="188" spans="1:17" ht="13.9" customHeight="1" x14ac:dyDescent="0.25">
      <c r="A188" s="184" t="s">
        <v>2580</v>
      </c>
      <c r="B188" s="184"/>
      <c r="C188" s="184"/>
      <c r="D188" s="33"/>
      <c r="E188" s="185" t="s">
        <v>25</v>
      </c>
      <c r="F188" s="185"/>
      <c r="G188" s="33"/>
      <c r="H188" s="35" t="s">
        <v>26</v>
      </c>
      <c r="I188" s="33"/>
      <c r="J188" s="186" t="s">
        <v>2644</v>
      </c>
      <c r="K188" s="186"/>
      <c r="L188" s="186"/>
      <c r="M188" s="33"/>
    </row>
    <row r="189" spans="1:17" ht="15" x14ac:dyDescent="0.25">
      <c r="A189" s="55"/>
      <c r="B189" s="55"/>
      <c r="C189" s="55"/>
      <c r="D189" s="1"/>
      <c r="E189" s="1"/>
      <c r="F189" s="1"/>
      <c r="G189" s="1"/>
      <c r="H189" s="1"/>
      <c r="I189" s="1"/>
      <c r="J189" s="187"/>
      <c r="K189" s="187"/>
      <c r="L189" s="187"/>
      <c r="M189" s="1"/>
    </row>
    <row r="190" spans="1:17" ht="15" x14ac:dyDescent="0.25">
      <c r="A190" s="179" t="s">
        <v>27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</row>
  </sheetData>
  <mergeCells count="15">
    <mergeCell ref="A190:M190"/>
    <mergeCell ref="A11:B11"/>
    <mergeCell ref="C11:G11"/>
    <mergeCell ref="I11:M11"/>
    <mergeCell ref="A187:C187"/>
    <mergeCell ref="E187:F187"/>
    <mergeCell ref="A188:C188"/>
    <mergeCell ref="E188:F188"/>
    <mergeCell ref="J188:L189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4" orientation="landscape" verticalDpi="0" r:id="rId2"/>
  <headerFooter>
    <oddFooter>Página &amp;P&amp;R&amp;A</oddFooter>
  </headerFooter>
  <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1"/>
  <sheetViews>
    <sheetView zoomScaleNormal="100" workbookViewId="0">
      <selection activeCell="E44" sqref="E44"/>
    </sheetView>
  </sheetViews>
  <sheetFormatPr baseColWidth="10" defaultRowHeight="14.25" x14ac:dyDescent="0.2"/>
  <cols>
    <col min="1" max="1" width="13" bestFit="1" customWidth="1"/>
    <col min="2" max="2" width="12.75" customWidth="1"/>
    <col min="7" max="7" width="19.75" bestFit="1" customWidth="1"/>
    <col min="8" max="8" width="24.87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8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30.75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" x14ac:dyDescent="0.25">
      <c r="A5" s="93" t="s">
        <v>0</v>
      </c>
      <c r="B5" s="38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8" x14ac:dyDescent="0.25">
      <c r="A6" s="17"/>
      <c r="B6" s="17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944</v>
      </c>
      <c r="D11" s="181"/>
      <c r="E11" s="181"/>
      <c r="F11" s="181"/>
      <c r="G11" s="181"/>
      <c r="H11" s="9" t="s">
        <v>9</v>
      </c>
      <c r="I11" s="182" t="s">
        <v>1744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1216</v>
      </c>
      <c r="B14" s="76" t="s">
        <v>1215</v>
      </c>
      <c r="C14" s="77">
        <v>43245</v>
      </c>
      <c r="D14" s="49"/>
      <c r="E14" s="50"/>
      <c r="F14" s="74" t="s">
        <v>179</v>
      </c>
      <c r="G14" s="26" t="s">
        <v>30</v>
      </c>
      <c r="H14" s="51" t="s">
        <v>939</v>
      </c>
      <c r="I14" s="40"/>
      <c r="J14" s="61"/>
      <c r="K14" s="52"/>
      <c r="L14" s="29">
        <f t="shared" ref="L14:L35" si="0">J14*K14*0.16</f>
        <v>0</v>
      </c>
      <c r="M14" s="28">
        <v>20300</v>
      </c>
    </row>
    <row r="15" spans="1:13" ht="25.5" x14ac:dyDescent="0.2">
      <c r="A15" s="75" t="s">
        <v>1724</v>
      </c>
      <c r="B15" s="76" t="s">
        <v>1725</v>
      </c>
      <c r="C15" s="77">
        <v>43252</v>
      </c>
      <c r="D15" s="49"/>
      <c r="E15" s="50"/>
      <c r="F15" s="74" t="s">
        <v>179</v>
      </c>
      <c r="G15" s="26" t="s">
        <v>30</v>
      </c>
      <c r="H15" s="51" t="s">
        <v>967</v>
      </c>
      <c r="I15" s="40"/>
      <c r="J15" s="61"/>
      <c r="K15" s="52"/>
      <c r="L15" s="29">
        <f t="shared" si="0"/>
        <v>0</v>
      </c>
      <c r="M15" s="28">
        <v>3700</v>
      </c>
    </row>
    <row r="16" spans="1:13" x14ac:dyDescent="0.2">
      <c r="A16" s="75" t="s">
        <v>1726</v>
      </c>
      <c r="B16" s="76" t="s">
        <v>1727</v>
      </c>
      <c r="C16" s="77">
        <v>43259</v>
      </c>
      <c r="D16" s="49" t="s">
        <v>1332</v>
      </c>
      <c r="E16" s="50">
        <v>43245</v>
      </c>
      <c r="F16" s="74" t="s">
        <v>258</v>
      </c>
      <c r="G16" s="26" t="s">
        <v>471</v>
      </c>
      <c r="H16" s="51" t="s">
        <v>1333</v>
      </c>
      <c r="I16" s="40" t="s">
        <v>59</v>
      </c>
      <c r="J16" s="61">
        <v>4</v>
      </c>
      <c r="K16" s="52">
        <v>1700</v>
      </c>
      <c r="L16" s="29">
        <f t="shared" si="0"/>
        <v>1088</v>
      </c>
      <c r="M16" s="28">
        <f t="shared" ref="M16:M35" si="1">J16*K16+L16</f>
        <v>7888</v>
      </c>
    </row>
    <row r="17" spans="1:13" x14ac:dyDescent="0.2">
      <c r="A17" s="75" t="s">
        <v>1726</v>
      </c>
      <c r="B17" s="76" t="s">
        <v>1727</v>
      </c>
      <c r="C17" s="77">
        <v>43259</v>
      </c>
      <c r="D17" s="49" t="s">
        <v>1332</v>
      </c>
      <c r="E17" s="50">
        <v>43245</v>
      </c>
      <c r="F17" s="74" t="s">
        <v>258</v>
      </c>
      <c r="G17" s="26" t="s">
        <v>471</v>
      </c>
      <c r="H17" s="51" t="s">
        <v>481</v>
      </c>
      <c r="I17" s="40" t="s">
        <v>59</v>
      </c>
      <c r="J17" s="61">
        <v>2</v>
      </c>
      <c r="K17" s="52">
        <v>1980</v>
      </c>
      <c r="L17" s="29">
        <f t="shared" si="0"/>
        <v>633.6</v>
      </c>
      <c r="M17" s="28">
        <f t="shared" si="1"/>
        <v>4593.6000000000004</v>
      </c>
    </row>
    <row r="18" spans="1:13" x14ac:dyDescent="0.2">
      <c r="A18" s="75" t="s">
        <v>1726</v>
      </c>
      <c r="B18" s="76" t="s">
        <v>1727</v>
      </c>
      <c r="C18" s="77">
        <v>43259</v>
      </c>
      <c r="D18" s="49" t="s">
        <v>1332</v>
      </c>
      <c r="E18" s="50">
        <v>43245</v>
      </c>
      <c r="F18" s="74" t="s">
        <v>258</v>
      </c>
      <c r="G18" s="26" t="s">
        <v>471</v>
      </c>
      <c r="H18" s="47" t="s">
        <v>482</v>
      </c>
      <c r="I18" s="27" t="s">
        <v>59</v>
      </c>
      <c r="J18" s="62">
        <v>1</v>
      </c>
      <c r="K18" s="53">
        <v>1980</v>
      </c>
      <c r="L18" s="29">
        <f t="shared" si="0"/>
        <v>316.8</v>
      </c>
      <c r="M18" s="28">
        <f t="shared" si="1"/>
        <v>2296.8000000000002</v>
      </c>
    </row>
    <row r="19" spans="1:13" x14ac:dyDescent="0.2">
      <c r="A19" s="75" t="s">
        <v>1726</v>
      </c>
      <c r="B19" s="76" t="s">
        <v>1727</v>
      </c>
      <c r="C19" s="77">
        <v>43259</v>
      </c>
      <c r="D19" s="49" t="s">
        <v>1332</v>
      </c>
      <c r="E19" s="50">
        <v>43245</v>
      </c>
      <c r="F19" s="74" t="s">
        <v>258</v>
      </c>
      <c r="G19" s="26" t="s">
        <v>471</v>
      </c>
      <c r="H19" s="47" t="s">
        <v>460</v>
      </c>
      <c r="I19" s="27" t="s">
        <v>56</v>
      </c>
      <c r="J19" s="62">
        <v>7</v>
      </c>
      <c r="K19" s="53">
        <v>450</v>
      </c>
      <c r="L19" s="29">
        <f t="shared" si="0"/>
        <v>504</v>
      </c>
      <c r="M19" s="28">
        <f t="shared" si="1"/>
        <v>3654</v>
      </c>
    </row>
    <row r="20" spans="1:13" x14ac:dyDescent="0.2">
      <c r="A20" s="75" t="s">
        <v>1728</v>
      </c>
      <c r="B20" s="76" t="s">
        <v>1729</v>
      </c>
      <c r="C20" s="77">
        <v>43259</v>
      </c>
      <c r="D20" s="36" t="s">
        <v>1334</v>
      </c>
      <c r="E20" s="24">
        <v>43245</v>
      </c>
      <c r="F20" s="74" t="s">
        <v>340</v>
      </c>
      <c r="G20" s="26" t="s">
        <v>145</v>
      </c>
      <c r="H20" s="47" t="s">
        <v>603</v>
      </c>
      <c r="I20" s="27" t="s">
        <v>77</v>
      </c>
      <c r="J20" s="62">
        <v>6</v>
      </c>
      <c r="K20" s="53">
        <v>85</v>
      </c>
      <c r="L20" s="29">
        <f t="shared" si="0"/>
        <v>81.600000000000009</v>
      </c>
      <c r="M20" s="28">
        <f t="shared" si="1"/>
        <v>591.6</v>
      </c>
    </row>
    <row r="21" spans="1:13" x14ac:dyDescent="0.2">
      <c r="A21" s="75" t="s">
        <v>1728</v>
      </c>
      <c r="B21" s="76" t="s">
        <v>1729</v>
      </c>
      <c r="C21" s="77">
        <v>43259</v>
      </c>
      <c r="D21" s="36" t="s">
        <v>1334</v>
      </c>
      <c r="E21" s="24">
        <v>43245</v>
      </c>
      <c r="F21" s="74" t="s">
        <v>340</v>
      </c>
      <c r="G21" s="26" t="s">
        <v>145</v>
      </c>
      <c r="H21" s="47" t="s">
        <v>516</v>
      </c>
      <c r="I21" s="27" t="s">
        <v>77</v>
      </c>
      <c r="J21" s="62">
        <v>14</v>
      </c>
      <c r="K21" s="53">
        <v>50</v>
      </c>
      <c r="L21" s="29">
        <f t="shared" si="0"/>
        <v>112</v>
      </c>
      <c r="M21" s="28">
        <f t="shared" si="1"/>
        <v>812</v>
      </c>
    </row>
    <row r="22" spans="1:13" x14ac:dyDescent="0.2">
      <c r="A22" s="75" t="s">
        <v>1728</v>
      </c>
      <c r="B22" s="76" t="s">
        <v>1729</v>
      </c>
      <c r="C22" s="77">
        <v>43259</v>
      </c>
      <c r="D22" s="36" t="s">
        <v>1334</v>
      </c>
      <c r="E22" s="24">
        <v>43245</v>
      </c>
      <c r="F22" s="74" t="s">
        <v>340</v>
      </c>
      <c r="G22" s="26" t="s">
        <v>145</v>
      </c>
      <c r="H22" s="47" t="s">
        <v>1335</v>
      </c>
      <c r="I22" s="27" t="s">
        <v>77</v>
      </c>
      <c r="J22" s="62">
        <v>2</v>
      </c>
      <c r="K22" s="53">
        <v>500</v>
      </c>
      <c r="L22" s="29">
        <f t="shared" si="0"/>
        <v>160</v>
      </c>
      <c r="M22" s="28">
        <f t="shared" si="1"/>
        <v>1160</v>
      </c>
    </row>
    <row r="23" spans="1:13" x14ac:dyDescent="0.2">
      <c r="A23" s="75" t="s">
        <v>1728</v>
      </c>
      <c r="B23" s="76" t="s">
        <v>1729</v>
      </c>
      <c r="C23" s="77">
        <v>43259</v>
      </c>
      <c r="D23" s="36" t="s">
        <v>1334</v>
      </c>
      <c r="E23" s="24">
        <v>43245</v>
      </c>
      <c r="F23" s="74" t="s">
        <v>340</v>
      </c>
      <c r="G23" s="26" t="s">
        <v>145</v>
      </c>
      <c r="H23" s="47" t="s">
        <v>1336</v>
      </c>
      <c r="I23" s="27" t="s">
        <v>77</v>
      </c>
      <c r="J23" s="62">
        <v>15</v>
      </c>
      <c r="K23" s="53">
        <v>28</v>
      </c>
      <c r="L23" s="29">
        <f t="shared" si="0"/>
        <v>67.2</v>
      </c>
      <c r="M23" s="28">
        <f t="shared" si="1"/>
        <v>487.2</v>
      </c>
    </row>
    <row r="24" spans="1:13" x14ac:dyDescent="0.2">
      <c r="A24" s="75" t="s">
        <v>1730</v>
      </c>
      <c r="B24" s="76" t="s">
        <v>1731</v>
      </c>
      <c r="C24" s="77">
        <v>43259</v>
      </c>
      <c r="D24" s="36">
        <v>2238</v>
      </c>
      <c r="E24" s="24">
        <v>43245</v>
      </c>
      <c r="F24" s="74" t="s">
        <v>196</v>
      </c>
      <c r="G24" s="26" t="s">
        <v>82</v>
      </c>
      <c r="H24" s="47" t="s">
        <v>90</v>
      </c>
      <c r="I24" s="27" t="s">
        <v>96</v>
      </c>
      <c r="J24" s="62">
        <v>4</v>
      </c>
      <c r="K24" s="53">
        <v>3189.65</v>
      </c>
      <c r="L24" s="29">
        <f t="shared" si="0"/>
        <v>2041.3760000000002</v>
      </c>
      <c r="M24" s="28">
        <f t="shared" si="1"/>
        <v>14799.976000000001</v>
      </c>
    </row>
    <row r="25" spans="1:13" x14ac:dyDescent="0.2">
      <c r="A25" s="75" t="s">
        <v>1732</v>
      </c>
      <c r="B25" s="76" t="s">
        <v>1733</v>
      </c>
      <c r="C25" s="77">
        <v>43259</v>
      </c>
      <c r="D25" s="36">
        <v>2240</v>
      </c>
      <c r="E25" s="24">
        <v>43245</v>
      </c>
      <c r="F25" s="74" t="s">
        <v>196</v>
      </c>
      <c r="G25" s="26" t="s">
        <v>82</v>
      </c>
      <c r="H25" s="48" t="s">
        <v>92</v>
      </c>
      <c r="I25" s="27" t="s">
        <v>96</v>
      </c>
      <c r="J25" s="62">
        <v>2</v>
      </c>
      <c r="K25" s="53">
        <v>2586.1999999999998</v>
      </c>
      <c r="L25" s="29">
        <f t="shared" si="0"/>
        <v>827.58399999999995</v>
      </c>
      <c r="M25" s="28">
        <f t="shared" si="1"/>
        <v>5999.9839999999995</v>
      </c>
    </row>
    <row r="26" spans="1:13" x14ac:dyDescent="0.2">
      <c r="A26" s="75" t="s">
        <v>1734</v>
      </c>
      <c r="B26" s="76" t="s">
        <v>1735</v>
      </c>
      <c r="C26" s="77">
        <v>43266</v>
      </c>
      <c r="D26" s="36">
        <v>2258</v>
      </c>
      <c r="E26" s="24">
        <v>43255</v>
      </c>
      <c r="F26" s="74" t="s">
        <v>196</v>
      </c>
      <c r="G26" s="26" t="s">
        <v>82</v>
      </c>
      <c r="H26" s="48" t="s">
        <v>90</v>
      </c>
      <c r="I26" s="27" t="s">
        <v>96</v>
      </c>
      <c r="J26" s="62">
        <v>2</v>
      </c>
      <c r="K26" s="53">
        <v>3189.65</v>
      </c>
      <c r="L26" s="29">
        <f t="shared" si="0"/>
        <v>1020.6880000000001</v>
      </c>
      <c r="M26" s="28">
        <f t="shared" si="1"/>
        <v>7399.9880000000003</v>
      </c>
    </row>
    <row r="27" spans="1:13" x14ac:dyDescent="0.2">
      <c r="A27" s="75" t="s">
        <v>1736</v>
      </c>
      <c r="B27" s="76" t="s">
        <v>1737</v>
      </c>
      <c r="C27" s="77">
        <v>43266</v>
      </c>
      <c r="D27" s="36">
        <v>2259</v>
      </c>
      <c r="E27" s="24">
        <v>43255</v>
      </c>
      <c r="F27" s="74" t="s">
        <v>285</v>
      </c>
      <c r="G27" s="26" t="s">
        <v>82</v>
      </c>
      <c r="H27" s="48" t="s">
        <v>1360</v>
      </c>
      <c r="I27" s="27" t="s">
        <v>77</v>
      </c>
      <c r="J27" s="62">
        <v>60</v>
      </c>
      <c r="K27" s="53">
        <v>143</v>
      </c>
      <c r="L27" s="29">
        <f t="shared" si="0"/>
        <v>1372.8</v>
      </c>
      <c r="M27" s="28">
        <f t="shared" si="1"/>
        <v>9952.7999999999993</v>
      </c>
    </row>
    <row r="28" spans="1:13" x14ac:dyDescent="0.2">
      <c r="A28" s="75" t="s">
        <v>1736</v>
      </c>
      <c r="B28" s="76" t="s">
        <v>1737</v>
      </c>
      <c r="C28" s="77">
        <v>43266</v>
      </c>
      <c r="D28" s="36">
        <v>2259</v>
      </c>
      <c r="E28" s="24">
        <v>43255</v>
      </c>
      <c r="F28" s="74" t="s">
        <v>285</v>
      </c>
      <c r="G28" s="26" t="s">
        <v>82</v>
      </c>
      <c r="H28" s="48" t="s">
        <v>589</v>
      </c>
      <c r="I28" s="27" t="s">
        <v>587</v>
      </c>
      <c r="J28" s="62">
        <v>20</v>
      </c>
      <c r="K28" s="53">
        <v>33</v>
      </c>
      <c r="L28" s="29">
        <f t="shared" si="0"/>
        <v>105.60000000000001</v>
      </c>
      <c r="M28" s="28">
        <f t="shared" si="1"/>
        <v>765.6</v>
      </c>
    </row>
    <row r="29" spans="1:13" x14ac:dyDescent="0.2">
      <c r="A29" s="75" t="s">
        <v>1736</v>
      </c>
      <c r="B29" s="76" t="s">
        <v>1737</v>
      </c>
      <c r="C29" s="77">
        <v>43266</v>
      </c>
      <c r="D29" s="36">
        <v>2259</v>
      </c>
      <c r="E29" s="24">
        <v>43255</v>
      </c>
      <c r="F29" s="74" t="s">
        <v>285</v>
      </c>
      <c r="G29" s="26" t="s">
        <v>82</v>
      </c>
      <c r="H29" s="48" t="s">
        <v>1361</v>
      </c>
      <c r="I29" s="27" t="s">
        <v>587</v>
      </c>
      <c r="J29" s="62">
        <v>3</v>
      </c>
      <c r="K29" s="53">
        <v>37</v>
      </c>
      <c r="L29" s="29">
        <f t="shared" si="0"/>
        <v>17.760000000000002</v>
      </c>
      <c r="M29" s="28">
        <f t="shared" si="1"/>
        <v>128.76</v>
      </c>
    </row>
    <row r="30" spans="1:13" x14ac:dyDescent="0.2">
      <c r="A30" s="75" t="s">
        <v>1736</v>
      </c>
      <c r="B30" s="76" t="s">
        <v>1737</v>
      </c>
      <c r="C30" s="77">
        <v>43266</v>
      </c>
      <c r="D30" s="36">
        <v>2259</v>
      </c>
      <c r="E30" s="24">
        <v>43255</v>
      </c>
      <c r="F30" s="74" t="s">
        <v>285</v>
      </c>
      <c r="G30" s="26" t="s">
        <v>82</v>
      </c>
      <c r="H30" s="48" t="s">
        <v>1362</v>
      </c>
      <c r="I30" s="27" t="s">
        <v>587</v>
      </c>
      <c r="J30" s="62">
        <v>2</v>
      </c>
      <c r="K30" s="53">
        <v>37</v>
      </c>
      <c r="L30" s="29">
        <f t="shared" si="0"/>
        <v>11.84</v>
      </c>
      <c r="M30" s="28">
        <f t="shared" si="1"/>
        <v>85.84</v>
      </c>
    </row>
    <row r="31" spans="1:13" x14ac:dyDescent="0.2">
      <c r="A31" s="75" t="s">
        <v>1738</v>
      </c>
      <c r="B31" s="76" t="s">
        <v>1739</v>
      </c>
      <c r="C31" s="77">
        <v>43266</v>
      </c>
      <c r="D31" s="36">
        <v>2263</v>
      </c>
      <c r="E31" s="24">
        <v>43256</v>
      </c>
      <c r="F31" s="74" t="s">
        <v>196</v>
      </c>
      <c r="G31" s="26" t="s">
        <v>82</v>
      </c>
      <c r="H31" s="48" t="s">
        <v>90</v>
      </c>
      <c r="I31" s="27" t="s">
        <v>96</v>
      </c>
      <c r="J31" s="62">
        <v>2</v>
      </c>
      <c r="K31" s="53">
        <v>3189.65</v>
      </c>
      <c r="L31" s="29">
        <f t="shared" si="0"/>
        <v>1020.6880000000001</v>
      </c>
      <c r="M31" s="28">
        <f t="shared" si="1"/>
        <v>7399.9880000000003</v>
      </c>
    </row>
    <row r="32" spans="1:13" x14ac:dyDescent="0.2">
      <c r="A32" s="75" t="s">
        <v>1740</v>
      </c>
      <c r="B32" s="76" t="s">
        <v>1741</v>
      </c>
      <c r="C32" s="77">
        <v>43266</v>
      </c>
      <c r="D32" s="36">
        <v>2264</v>
      </c>
      <c r="E32" s="24">
        <v>43256</v>
      </c>
      <c r="F32" s="74" t="s">
        <v>285</v>
      </c>
      <c r="G32" s="26" t="s">
        <v>82</v>
      </c>
      <c r="H32" s="48" t="s">
        <v>1364</v>
      </c>
      <c r="I32" s="27" t="s">
        <v>77</v>
      </c>
      <c r="J32" s="62">
        <v>70</v>
      </c>
      <c r="K32" s="53">
        <v>143</v>
      </c>
      <c r="L32" s="29">
        <f t="shared" si="0"/>
        <v>1601.6000000000001</v>
      </c>
      <c r="M32" s="28">
        <f t="shared" si="1"/>
        <v>11611.6</v>
      </c>
    </row>
    <row r="33" spans="1:17" ht="15" x14ac:dyDescent="0.25">
      <c r="A33" s="75" t="s">
        <v>1740</v>
      </c>
      <c r="B33" s="76" t="s">
        <v>1741</v>
      </c>
      <c r="C33" s="77">
        <v>43266</v>
      </c>
      <c r="D33" s="36">
        <v>2264</v>
      </c>
      <c r="E33" s="24">
        <v>43256</v>
      </c>
      <c r="F33" s="74" t="s">
        <v>285</v>
      </c>
      <c r="G33" s="26" t="s">
        <v>82</v>
      </c>
      <c r="H33" s="48" t="s">
        <v>589</v>
      </c>
      <c r="I33" s="27" t="s">
        <v>587</v>
      </c>
      <c r="J33" s="62">
        <v>20</v>
      </c>
      <c r="K33" s="53">
        <v>33</v>
      </c>
      <c r="L33" s="29">
        <f t="shared" si="0"/>
        <v>105.60000000000001</v>
      </c>
      <c r="M33" s="28">
        <f t="shared" si="1"/>
        <v>765.6</v>
      </c>
      <c r="N33" s="1"/>
      <c r="O33" s="1"/>
      <c r="P33" s="1"/>
      <c r="Q33" s="1"/>
    </row>
    <row r="34" spans="1:17" ht="15" x14ac:dyDescent="0.25">
      <c r="A34" s="75" t="s">
        <v>1740</v>
      </c>
      <c r="B34" s="76" t="s">
        <v>1741</v>
      </c>
      <c r="C34" s="77">
        <v>43266</v>
      </c>
      <c r="D34" s="36">
        <v>2264</v>
      </c>
      <c r="E34" s="24">
        <v>43256</v>
      </c>
      <c r="F34" s="74" t="s">
        <v>285</v>
      </c>
      <c r="G34" s="26" t="s">
        <v>82</v>
      </c>
      <c r="H34" s="48" t="s">
        <v>1365</v>
      </c>
      <c r="I34" s="27" t="s">
        <v>587</v>
      </c>
      <c r="J34" s="62">
        <v>3</v>
      </c>
      <c r="K34" s="53">
        <v>37</v>
      </c>
      <c r="L34" s="29">
        <f t="shared" si="0"/>
        <v>17.760000000000002</v>
      </c>
      <c r="M34" s="28">
        <f t="shared" si="1"/>
        <v>128.76</v>
      </c>
      <c r="N34" s="1"/>
      <c r="O34" s="1"/>
      <c r="P34" s="1"/>
      <c r="Q34" s="1"/>
    </row>
    <row r="35" spans="1:17" ht="15" x14ac:dyDescent="0.25">
      <c r="A35" s="75" t="s">
        <v>1740</v>
      </c>
      <c r="B35" s="76" t="s">
        <v>1741</v>
      </c>
      <c r="C35" s="77">
        <v>43266</v>
      </c>
      <c r="D35" s="36">
        <v>2264</v>
      </c>
      <c r="E35" s="24">
        <v>43256</v>
      </c>
      <c r="F35" s="74" t="s">
        <v>285</v>
      </c>
      <c r="G35" s="26" t="s">
        <v>82</v>
      </c>
      <c r="H35" s="48" t="s">
        <v>1366</v>
      </c>
      <c r="I35" s="27" t="s">
        <v>587</v>
      </c>
      <c r="J35" s="62">
        <v>2</v>
      </c>
      <c r="K35" s="53">
        <v>37</v>
      </c>
      <c r="L35" s="29">
        <f t="shared" si="0"/>
        <v>11.84</v>
      </c>
      <c r="M35" s="28">
        <f t="shared" si="1"/>
        <v>85.84</v>
      </c>
      <c r="N35" s="1"/>
      <c r="O35" s="1"/>
      <c r="P35" s="1"/>
      <c r="Q35" s="1"/>
    </row>
    <row r="36" spans="1:17" ht="25.5" x14ac:dyDescent="0.25">
      <c r="A36" s="75" t="s">
        <v>1742</v>
      </c>
      <c r="B36" s="76" t="s">
        <v>1743</v>
      </c>
      <c r="C36" s="77">
        <v>43273</v>
      </c>
      <c r="D36" s="36"/>
      <c r="E36" s="24"/>
      <c r="F36" s="74" t="s">
        <v>179</v>
      </c>
      <c r="G36" s="26" t="s">
        <v>30</v>
      </c>
      <c r="H36" s="48" t="s">
        <v>1372</v>
      </c>
      <c r="I36" s="27"/>
      <c r="J36" s="62"/>
      <c r="K36" s="53"/>
      <c r="L36" s="29">
        <f>J36*K36*0.16</f>
        <v>0</v>
      </c>
      <c r="M36" s="28">
        <v>7100</v>
      </c>
      <c r="N36" s="1"/>
      <c r="O36" s="1"/>
      <c r="P36" s="1"/>
      <c r="Q36" s="1"/>
    </row>
    <row r="37" spans="1:17" s="117" customFormat="1" ht="15" x14ac:dyDescent="0.25">
      <c r="A37" s="163" t="s">
        <v>2186</v>
      </c>
      <c r="B37" s="164" t="s">
        <v>2185</v>
      </c>
      <c r="C37" s="165">
        <v>43326</v>
      </c>
      <c r="D37" s="120">
        <v>804</v>
      </c>
      <c r="E37" s="106">
        <v>43291</v>
      </c>
      <c r="F37" s="161" t="s">
        <v>258</v>
      </c>
      <c r="G37" s="109" t="s">
        <v>484</v>
      </c>
      <c r="H37" s="110" t="s">
        <v>97</v>
      </c>
      <c r="I37" s="111" t="s">
        <v>458</v>
      </c>
      <c r="J37" s="112">
        <v>2</v>
      </c>
      <c r="K37" s="113">
        <v>1979.74</v>
      </c>
      <c r="L37" s="114">
        <f>J37*K37*0.16</f>
        <v>633.51679999999999</v>
      </c>
      <c r="M37" s="115">
        <f>J37*K37+L37</f>
        <v>4592.9967999999999</v>
      </c>
      <c r="N37" s="116"/>
      <c r="O37" s="116"/>
      <c r="P37" s="116"/>
      <c r="Q37" s="116"/>
    </row>
    <row r="38" spans="1:17" s="117" customFormat="1" ht="15" x14ac:dyDescent="0.25">
      <c r="A38" s="163" t="s">
        <v>2186</v>
      </c>
      <c r="B38" s="164" t="s">
        <v>2185</v>
      </c>
      <c r="C38" s="165">
        <v>43326</v>
      </c>
      <c r="D38" s="120">
        <v>804</v>
      </c>
      <c r="E38" s="106">
        <v>43291</v>
      </c>
      <c r="F38" s="161" t="s">
        <v>258</v>
      </c>
      <c r="G38" s="109" t="s">
        <v>484</v>
      </c>
      <c r="H38" s="110" t="s">
        <v>460</v>
      </c>
      <c r="I38" s="111" t="s">
        <v>458</v>
      </c>
      <c r="J38" s="112">
        <v>2</v>
      </c>
      <c r="K38" s="113">
        <v>450</v>
      </c>
      <c r="L38" s="114">
        <f>J38*K38*0.16</f>
        <v>144</v>
      </c>
      <c r="M38" s="115">
        <f>J38*K38+L38</f>
        <v>1044</v>
      </c>
      <c r="N38" s="116"/>
      <c r="O38" s="116"/>
      <c r="P38" s="116"/>
      <c r="Q38" s="116"/>
    </row>
    <row r="39" spans="1:17" ht="15" x14ac:dyDescent="0.25">
      <c r="A39" s="23"/>
      <c r="B39" s="23"/>
      <c r="C39" s="23"/>
      <c r="D39" s="25"/>
      <c r="E39" s="24"/>
      <c r="F39" s="24"/>
      <c r="G39" s="26"/>
      <c r="H39" s="32"/>
      <c r="I39" s="27"/>
      <c r="J39" s="62"/>
      <c r="K39" s="28"/>
      <c r="L39" s="29"/>
      <c r="M39" s="28">
        <f>SUM(M14:M38)+0.01</f>
        <v>117344.94279999999</v>
      </c>
      <c r="N39" s="1"/>
      <c r="O39" s="116"/>
      <c r="P39" s="116"/>
      <c r="Q39" s="116"/>
    </row>
    <row r="40" spans="1:17" ht="16.5" x14ac:dyDescent="0.3">
      <c r="A40" s="38" t="s">
        <v>28</v>
      </c>
      <c r="B40" s="58" t="s">
        <v>943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60"/>
      <c r="P40" s="116"/>
      <c r="Q40" s="157"/>
    </row>
    <row r="41" spans="1:17" ht="16.5" x14ac:dyDescent="0.3">
      <c r="A41" s="38"/>
      <c r="B41" s="5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60"/>
      <c r="P41" s="116"/>
      <c r="Q41" s="157"/>
    </row>
    <row r="42" spans="1:17" ht="16.5" x14ac:dyDescent="0.3">
      <c r="A42" s="38"/>
      <c r="B42" s="5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60"/>
      <c r="P42" s="116"/>
      <c r="Q42" s="157"/>
    </row>
    <row r="43" spans="1:17" ht="16.5" x14ac:dyDescent="0.3">
      <c r="A43" s="38"/>
      <c r="B43" s="5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60"/>
      <c r="P43" s="116"/>
      <c r="Q43" s="157"/>
    </row>
    <row r="44" spans="1:17" ht="15" x14ac:dyDescent="0.25">
      <c r="A44" s="1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5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5">
      <c r="A46" s="17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1"/>
      <c r="O47" s="1"/>
      <c r="P47" s="1"/>
      <c r="Q47" s="1"/>
    </row>
    <row r="48" spans="1:17" ht="15" x14ac:dyDescent="0.25">
      <c r="A48" s="183" t="s">
        <v>23</v>
      </c>
      <c r="B48" s="183"/>
      <c r="C48" s="183"/>
      <c r="D48" s="33"/>
      <c r="E48" s="183" t="s">
        <v>24</v>
      </c>
      <c r="F48" s="183"/>
      <c r="G48" s="33"/>
      <c r="H48" s="171" t="s">
        <v>2581</v>
      </c>
      <c r="I48" s="33"/>
      <c r="J48" s="34"/>
      <c r="K48" s="171" t="s">
        <v>2643</v>
      </c>
      <c r="L48" s="34"/>
      <c r="M48" s="33"/>
    </row>
    <row r="49" spans="1:13" ht="13.9" customHeight="1" x14ac:dyDescent="0.25">
      <c r="A49" s="184" t="s">
        <v>2580</v>
      </c>
      <c r="B49" s="184"/>
      <c r="C49" s="184"/>
      <c r="D49" s="33"/>
      <c r="E49" s="185" t="s">
        <v>25</v>
      </c>
      <c r="F49" s="185"/>
      <c r="G49" s="33"/>
      <c r="H49" s="35" t="s">
        <v>26</v>
      </c>
      <c r="I49" s="33"/>
      <c r="J49" s="186" t="s">
        <v>2644</v>
      </c>
      <c r="K49" s="186"/>
      <c r="L49" s="186"/>
      <c r="M49" s="33"/>
    </row>
    <row r="50" spans="1:13" ht="15" x14ac:dyDescent="0.25">
      <c r="A50" s="55"/>
      <c r="B50" s="55"/>
      <c r="C50" s="55"/>
      <c r="D50" s="1"/>
      <c r="E50" s="1"/>
      <c r="F50" s="1"/>
      <c r="G50" s="1"/>
      <c r="H50" s="1"/>
      <c r="I50" s="1"/>
      <c r="J50" s="187"/>
      <c r="K50" s="187"/>
      <c r="L50" s="187"/>
      <c r="M50" s="1"/>
    </row>
    <row r="51" spans="1:13" ht="15" x14ac:dyDescent="0.25">
      <c r="A51" s="179" t="s">
        <v>27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</sheetData>
  <mergeCells count="15">
    <mergeCell ref="A1:M1"/>
    <mergeCell ref="A9:C10"/>
    <mergeCell ref="G9:H9"/>
    <mergeCell ref="L9:M9"/>
    <mergeCell ref="G10:H10"/>
    <mergeCell ref="A7:C7"/>
    <mergeCell ref="A51:M51"/>
    <mergeCell ref="A11:B11"/>
    <mergeCell ref="C11:G11"/>
    <mergeCell ref="I11:M11"/>
    <mergeCell ref="A48:C48"/>
    <mergeCell ref="E48:F48"/>
    <mergeCell ref="A49:C49"/>
    <mergeCell ref="E49:F49"/>
    <mergeCell ref="J49:L50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8"/>
  <sheetViews>
    <sheetView zoomScaleNormal="100" workbookViewId="0">
      <selection activeCell="E9" sqref="E9"/>
    </sheetView>
  </sheetViews>
  <sheetFormatPr baseColWidth="10" defaultRowHeight="14.25" x14ac:dyDescent="0.2"/>
  <cols>
    <col min="1" max="1" width="13" bestFit="1" customWidth="1"/>
    <col min="2" max="2" width="12.37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" x14ac:dyDescent="0.25">
      <c r="A5" s="87" t="s">
        <v>0</v>
      </c>
      <c r="B5" s="38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8" x14ac:dyDescent="0.25">
      <c r="A6" s="17"/>
      <c r="B6" s="1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598</v>
      </c>
      <c r="D11" s="181"/>
      <c r="E11" s="181"/>
      <c r="F11" s="181"/>
      <c r="G11" s="181"/>
      <c r="H11" s="9" t="s">
        <v>9</v>
      </c>
      <c r="I11" s="182" t="s">
        <v>2981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5">
      <c r="A14" s="71" t="s">
        <v>1218</v>
      </c>
      <c r="B14" s="72" t="s">
        <v>1217</v>
      </c>
      <c r="C14" s="73">
        <v>43224</v>
      </c>
      <c r="D14" s="49"/>
      <c r="E14" s="50"/>
      <c r="F14" s="42" t="s">
        <v>179</v>
      </c>
      <c r="G14" s="26" t="s">
        <v>30</v>
      </c>
      <c r="H14" s="51" t="s">
        <v>594</v>
      </c>
      <c r="I14" s="40"/>
      <c r="J14" s="61"/>
      <c r="K14" s="52"/>
      <c r="L14" s="29">
        <f t="shared" ref="L14:L43" si="0">J14*K14*0.16</f>
        <v>0</v>
      </c>
      <c r="M14" s="28">
        <v>6100</v>
      </c>
    </row>
    <row r="15" spans="1:13" ht="25.5" x14ac:dyDescent="0.25">
      <c r="A15" s="71" t="s">
        <v>1226</v>
      </c>
      <c r="B15" s="72" t="s">
        <v>1225</v>
      </c>
      <c r="C15" s="73">
        <v>43242</v>
      </c>
      <c r="D15" s="49">
        <v>9013</v>
      </c>
      <c r="E15" s="50">
        <v>43229</v>
      </c>
      <c r="F15" s="42" t="s">
        <v>196</v>
      </c>
      <c r="G15" s="32" t="s">
        <v>552</v>
      </c>
      <c r="H15" s="51" t="s">
        <v>556</v>
      </c>
      <c r="I15" s="40" t="s">
        <v>96</v>
      </c>
      <c r="J15" s="61">
        <v>3</v>
      </c>
      <c r="K15" s="52">
        <v>2931.034482</v>
      </c>
      <c r="L15" s="29">
        <f t="shared" si="0"/>
        <v>1406.8965513600001</v>
      </c>
      <c r="M15" s="28">
        <f t="shared" ref="M15:M43" si="1">J15*K15+L15</f>
        <v>10199.999997360001</v>
      </c>
    </row>
    <row r="16" spans="1:13" ht="15" x14ac:dyDescent="0.25">
      <c r="A16" s="71" t="s">
        <v>1228</v>
      </c>
      <c r="B16" s="72" t="s">
        <v>1227</v>
      </c>
      <c r="C16" s="73">
        <v>43242</v>
      </c>
      <c r="D16" s="49" t="s">
        <v>899</v>
      </c>
      <c r="E16" s="50">
        <v>43228</v>
      </c>
      <c r="F16" s="42" t="s">
        <v>199</v>
      </c>
      <c r="G16" s="26" t="s">
        <v>471</v>
      </c>
      <c r="H16" s="51" t="s">
        <v>547</v>
      </c>
      <c r="I16" s="40" t="s">
        <v>532</v>
      </c>
      <c r="J16" s="61">
        <v>56</v>
      </c>
      <c r="K16" s="52">
        <v>380</v>
      </c>
      <c r="L16" s="29">
        <f t="shared" si="0"/>
        <v>3404.8</v>
      </c>
      <c r="M16" s="28">
        <f t="shared" si="1"/>
        <v>24684.799999999999</v>
      </c>
    </row>
    <row r="17" spans="1:13" ht="15" x14ac:dyDescent="0.25">
      <c r="A17" s="71" t="s">
        <v>1224</v>
      </c>
      <c r="B17" s="72" t="s">
        <v>1223</v>
      </c>
      <c r="C17" s="73">
        <v>43242</v>
      </c>
      <c r="D17" s="49" t="s">
        <v>900</v>
      </c>
      <c r="E17" s="50">
        <v>43228</v>
      </c>
      <c r="F17" s="42" t="s">
        <v>258</v>
      </c>
      <c r="G17" s="26" t="s">
        <v>471</v>
      </c>
      <c r="H17" s="51" t="s">
        <v>481</v>
      </c>
      <c r="I17" s="40" t="s">
        <v>59</v>
      </c>
      <c r="J17" s="61">
        <v>2</v>
      </c>
      <c r="K17" s="52">
        <v>1980</v>
      </c>
      <c r="L17" s="29">
        <f t="shared" si="0"/>
        <v>633.6</v>
      </c>
      <c r="M17" s="28">
        <f t="shared" si="1"/>
        <v>4593.6000000000004</v>
      </c>
    </row>
    <row r="18" spans="1:13" ht="15" x14ac:dyDescent="0.25">
      <c r="A18" s="71" t="s">
        <v>1224</v>
      </c>
      <c r="B18" s="72" t="s">
        <v>1223</v>
      </c>
      <c r="C18" s="73">
        <v>43242</v>
      </c>
      <c r="D18" s="49" t="s">
        <v>900</v>
      </c>
      <c r="E18" s="50">
        <v>43228</v>
      </c>
      <c r="F18" s="42" t="s">
        <v>258</v>
      </c>
      <c r="G18" s="26" t="s">
        <v>471</v>
      </c>
      <c r="H18" s="47" t="s">
        <v>483</v>
      </c>
      <c r="I18" s="27" t="s">
        <v>59</v>
      </c>
      <c r="J18" s="62">
        <v>4</v>
      </c>
      <c r="K18" s="53">
        <v>1200</v>
      </c>
      <c r="L18" s="29">
        <f t="shared" si="0"/>
        <v>768</v>
      </c>
      <c r="M18" s="28">
        <f t="shared" si="1"/>
        <v>5568</v>
      </c>
    </row>
    <row r="19" spans="1:13" ht="15" x14ac:dyDescent="0.25">
      <c r="A19" s="71" t="s">
        <v>1224</v>
      </c>
      <c r="B19" s="72" t="s">
        <v>1223</v>
      </c>
      <c r="C19" s="73">
        <v>43242</v>
      </c>
      <c r="D19" s="49" t="s">
        <v>900</v>
      </c>
      <c r="E19" s="50">
        <v>43228</v>
      </c>
      <c r="F19" s="42" t="s">
        <v>258</v>
      </c>
      <c r="G19" s="26" t="s">
        <v>471</v>
      </c>
      <c r="H19" s="47" t="s">
        <v>482</v>
      </c>
      <c r="I19" s="27" t="s">
        <v>59</v>
      </c>
      <c r="J19" s="62">
        <v>1</v>
      </c>
      <c r="K19" s="53">
        <v>1980</v>
      </c>
      <c r="L19" s="29">
        <f t="shared" si="0"/>
        <v>316.8</v>
      </c>
      <c r="M19" s="28">
        <f t="shared" si="1"/>
        <v>2296.8000000000002</v>
      </c>
    </row>
    <row r="20" spans="1:13" ht="15" x14ac:dyDescent="0.25">
      <c r="A20" s="71" t="s">
        <v>1224</v>
      </c>
      <c r="B20" s="72" t="s">
        <v>1223</v>
      </c>
      <c r="C20" s="73">
        <v>43242</v>
      </c>
      <c r="D20" s="49" t="s">
        <v>900</v>
      </c>
      <c r="E20" s="50">
        <v>43228</v>
      </c>
      <c r="F20" s="42" t="s">
        <v>258</v>
      </c>
      <c r="G20" s="26" t="s">
        <v>471</v>
      </c>
      <c r="H20" s="47" t="s">
        <v>543</v>
      </c>
      <c r="I20" s="27" t="s">
        <v>56</v>
      </c>
      <c r="J20" s="62">
        <v>7</v>
      </c>
      <c r="K20" s="53">
        <v>384</v>
      </c>
      <c r="L20" s="29">
        <f t="shared" si="0"/>
        <v>430.08</v>
      </c>
      <c r="M20" s="28">
        <f t="shared" si="1"/>
        <v>3118.08</v>
      </c>
    </row>
    <row r="21" spans="1:13" ht="25.5" x14ac:dyDescent="0.25">
      <c r="A21" s="71" t="s">
        <v>1221</v>
      </c>
      <c r="B21" s="72" t="s">
        <v>1219</v>
      </c>
      <c r="C21" s="73">
        <v>43238</v>
      </c>
      <c r="D21" s="36"/>
      <c r="E21" s="24"/>
      <c r="F21" s="42" t="s">
        <v>179</v>
      </c>
      <c r="G21" s="26" t="s">
        <v>30</v>
      </c>
      <c r="H21" s="47" t="s">
        <v>905</v>
      </c>
      <c r="I21" s="27"/>
      <c r="J21" s="62"/>
      <c r="K21" s="53"/>
      <c r="L21" s="29">
        <f t="shared" si="0"/>
        <v>0</v>
      </c>
      <c r="M21" s="28">
        <v>14500</v>
      </c>
    </row>
    <row r="22" spans="1:13" ht="25.5" x14ac:dyDescent="0.25">
      <c r="A22" s="71" t="s">
        <v>1222</v>
      </c>
      <c r="B22" s="72" t="s">
        <v>1220</v>
      </c>
      <c r="C22" s="73">
        <v>43245</v>
      </c>
      <c r="D22" s="36"/>
      <c r="E22" s="24"/>
      <c r="F22" s="42" t="s">
        <v>179</v>
      </c>
      <c r="G22" s="26" t="s">
        <v>30</v>
      </c>
      <c r="H22" s="47" t="s">
        <v>939</v>
      </c>
      <c r="I22" s="27"/>
      <c r="J22" s="62"/>
      <c r="K22" s="53"/>
      <c r="L22" s="29">
        <f t="shared" si="0"/>
        <v>0</v>
      </c>
      <c r="M22" s="28">
        <v>17350</v>
      </c>
    </row>
    <row r="23" spans="1:13" ht="25.5" x14ac:dyDescent="0.25">
      <c r="A23" s="71" t="s">
        <v>1745</v>
      </c>
      <c r="B23" s="72" t="s">
        <v>1746</v>
      </c>
      <c r="C23" s="73">
        <v>43259</v>
      </c>
      <c r="D23" s="36"/>
      <c r="E23" s="24"/>
      <c r="F23" s="42" t="s">
        <v>179</v>
      </c>
      <c r="G23" s="26" t="s">
        <v>30</v>
      </c>
      <c r="H23" s="47" t="s">
        <v>1274</v>
      </c>
      <c r="I23" s="27"/>
      <c r="J23" s="62"/>
      <c r="K23" s="53"/>
      <c r="L23" s="29">
        <f t="shared" si="0"/>
        <v>0</v>
      </c>
      <c r="M23" s="28">
        <v>13100</v>
      </c>
    </row>
    <row r="24" spans="1:13" ht="15" x14ac:dyDescent="0.25">
      <c r="A24" s="71" t="s">
        <v>1747</v>
      </c>
      <c r="B24" s="72" t="s">
        <v>1748</v>
      </c>
      <c r="C24" s="73">
        <v>43259</v>
      </c>
      <c r="D24" s="36">
        <v>286</v>
      </c>
      <c r="E24" s="24">
        <v>43248</v>
      </c>
      <c r="F24" s="42" t="s">
        <v>196</v>
      </c>
      <c r="G24" s="26" t="s">
        <v>95</v>
      </c>
      <c r="H24" s="47" t="s">
        <v>394</v>
      </c>
      <c r="I24" s="27" t="s">
        <v>77</v>
      </c>
      <c r="J24" s="62">
        <v>1000</v>
      </c>
      <c r="K24" s="53">
        <v>4.2699999999999996</v>
      </c>
      <c r="L24" s="29">
        <f t="shared" si="0"/>
        <v>683.2</v>
      </c>
      <c r="M24" s="28">
        <f t="shared" si="1"/>
        <v>4953.2</v>
      </c>
    </row>
    <row r="25" spans="1:13" ht="15" x14ac:dyDescent="0.25">
      <c r="A25" s="71" t="s">
        <v>1747</v>
      </c>
      <c r="B25" s="72" t="s">
        <v>1748</v>
      </c>
      <c r="C25" s="73">
        <v>43259</v>
      </c>
      <c r="D25" s="36">
        <v>286</v>
      </c>
      <c r="E25" s="24">
        <v>43248</v>
      </c>
      <c r="F25" s="42" t="s">
        <v>196</v>
      </c>
      <c r="G25" s="26" t="s">
        <v>95</v>
      </c>
      <c r="H25" s="48" t="s">
        <v>1275</v>
      </c>
      <c r="I25" s="27" t="s">
        <v>77</v>
      </c>
      <c r="J25" s="62">
        <v>100</v>
      </c>
      <c r="K25" s="53">
        <v>168.1</v>
      </c>
      <c r="L25" s="29">
        <f t="shared" si="0"/>
        <v>2689.6</v>
      </c>
      <c r="M25" s="28">
        <f t="shared" si="1"/>
        <v>19499.599999999999</v>
      </c>
    </row>
    <row r="26" spans="1:13" ht="15" x14ac:dyDescent="0.25">
      <c r="A26" s="71" t="s">
        <v>1749</v>
      </c>
      <c r="B26" s="72" t="s">
        <v>1750</v>
      </c>
      <c r="C26" s="73">
        <v>43259</v>
      </c>
      <c r="D26" s="36" t="s">
        <v>1327</v>
      </c>
      <c r="E26" s="24">
        <v>43245</v>
      </c>
      <c r="F26" s="42" t="s">
        <v>199</v>
      </c>
      <c r="G26" s="26" t="s">
        <v>471</v>
      </c>
      <c r="H26" s="48" t="s">
        <v>1328</v>
      </c>
      <c r="I26" s="27" t="s">
        <v>532</v>
      </c>
      <c r="J26" s="62">
        <v>24</v>
      </c>
      <c r="K26" s="53">
        <v>212.5</v>
      </c>
      <c r="L26" s="29">
        <f t="shared" si="0"/>
        <v>816</v>
      </c>
      <c r="M26" s="28">
        <f t="shared" si="1"/>
        <v>5916</v>
      </c>
    </row>
    <row r="27" spans="1:13" ht="15" x14ac:dyDescent="0.25">
      <c r="A27" s="71" t="s">
        <v>1751</v>
      </c>
      <c r="B27" s="72" t="s">
        <v>1752</v>
      </c>
      <c r="C27" s="73">
        <v>43259</v>
      </c>
      <c r="D27" s="36" t="s">
        <v>1337</v>
      </c>
      <c r="E27" s="24">
        <v>43245</v>
      </c>
      <c r="F27" s="42" t="s">
        <v>340</v>
      </c>
      <c r="G27" s="26" t="s">
        <v>145</v>
      </c>
      <c r="H27" s="48" t="s">
        <v>516</v>
      </c>
      <c r="I27" s="27" t="s">
        <v>77</v>
      </c>
      <c r="J27" s="62">
        <v>8</v>
      </c>
      <c r="K27" s="53">
        <v>50</v>
      </c>
      <c r="L27" s="29">
        <f t="shared" si="0"/>
        <v>64</v>
      </c>
      <c r="M27" s="28">
        <f t="shared" si="1"/>
        <v>464</v>
      </c>
    </row>
    <row r="28" spans="1:13" ht="15" x14ac:dyDescent="0.25">
      <c r="A28" s="71" t="s">
        <v>1751</v>
      </c>
      <c r="B28" s="72" t="s">
        <v>1752</v>
      </c>
      <c r="C28" s="73">
        <v>43259</v>
      </c>
      <c r="D28" s="36" t="s">
        <v>1337</v>
      </c>
      <c r="E28" s="24">
        <v>43245</v>
      </c>
      <c r="F28" s="42" t="s">
        <v>340</v>
      </c>
      <c r="G28" s="26" t="s">
        <v>145</v>
      </c>
      <c r="H28" s="48" t="s">
        <v>607</v>
      </c>
      <c r="I28" s="27" t="s">
        <v>77</v>
      </c>
      <c r="J28" s="62">
        <v>8</v>
      </c>
      <c r="K28" s="53">
        <v>70</v>
      </c>
      <c r="L28" s="29">
        <f t="shared" si="0"/>
        <v>89.600000000000009</v>
      </c>
      <c r="M28" s="28">
        <f t="shared" si="1"/>
        <v>649.6</v>
      </c>
    </row>
    <row r="29" spans="1:13" ht="15" x14ac:dyDescent="0.25">
      <c r="A29" s="71" t="s">
        <v>1751</v>
      </c>
      <c r="B29" s="72" t="s">
        <v>1752</v>
      </c>
      <c r="C29" s="73">
        <v>43259</v>
      </c>
      <c r="D29" s="36" t="s">
        <v>1337</v>
      </c>
      <c r="E29" s="24">
        <v>43245</v>
      </c>
      <c r="F29" s="42" t="s">
        <v>340</v>
      </c>
      <c r="G29" s="26" t="s">
        <v>145</v>
      </c>
      <c r="H29" s="48" t="s">
        <v>506</v>
      </c>
      <c r="I29" s="27" t="s">
        <v>77</v>
      </c>
      <c r="J29" s="62">
        <v>15</v>
      </c>
      <c r="K29" s="53">
        <v>30</v>
      </c>
      <c r="L29" s="29">
        <f t="shared" si="0"/>
        <v>72</v>
      </c>
      <c r="M29" s="28">
        <f t="shared" si="1"/>
        <v>522</v>
      </c>
    </row>
    <row r="30" spans="1:13" ht="15" x14ac:dyDescent="0.25">
      <c r="A30" s="71" t="s">
        <v>1751</v>
      </c>
      <c r="B30" s="72" t="s">
        <v>1752</v>
      </c>
      <c r="C30" s="73">
        <v>43259</v>
      </c>
      <c r="D30" s="36" t="s">
        <v>1337</v>
      </c>
      <c r="E30" s="24">
        <v>43245</v>
      </c>
      <c r="F30" s="42" t="s">
        <v>340</v>
      </c>
      <c r="G30" s="26" t="s">
        <v>145</v>
      </c>
      <c r="H30" s="48" t="s">
        <v>601</v>
      </c>
      <c r="I30" s="27" t="s">
        <v>77</v>
      </c>
      <c r="J30" s="62">
        <v>30</v>
      </c>
      <c r="K30" s="53">
        <v>60</v>
      </c>
      <c r="L30" s="29">
        <f t="shared" si="0"/>
        <v>288</v>
      </c>
      <c r="M30" s="28">
        <f t="shared" si="1"/>
        <v>2088</v>
      </c>
    </row>
    <row r="31" spans="1:13" ht="15" x14ac:dyDescent="0.25">
      <c r="A31" s="71" t="s">
        <v>1753</v>
      </c>
      <c r="B31" s="72" t="s">
        <v>1754</v>
      </c>
      <c r="C31" s="73">
        <v>43259</v>
      </c>
      <c r="D31" s="36">
        <v>2237</v>
      </c>
      <c r="E31" s="24">
        <v>43245</v>
      </c>
      <c r="F31" s="42" t="s">
        <v>196</v>
      </c>
      <c r="G31" s="26" t="s">
        <v>82</v>
      </c>
      <c r="H31" s="48" t="s">
        <v>1348</v>
      </c>
      <c r="I31" s="27" t="s">
        <v>96</v>
      </c>
      <c r="J31" s="62">
        <v>2</v>
      </c>
      <c r="K31" s="53">
        <v>3189.65</v>
      </c>
      <c r="L31" s="29">
        <f t="shared" si="0"/>
        <v>1020.6880000000001</v>
      </c>
      <c r="M31" s="28">
        <f t="shared" si="1"/>
        <v>7399.9880000000003</v>
      </c>
    </row>
    <row r="32" spans="1:13" ht="15" x14ac:dyDescent="0.25">
      <c r="A32" s="71" t="s">
        <v>1755</v>
      </c>
      <c r="B32" s="72" t="s">
        <v>1756</v>
      </c>
      <c r="C32" s="73">
        <v>43259</v>
      </c>
      <c r="D32" s="36">
        <v>2239</v>
      </c>
      <c r="E32" s="24">
        <v>43245</v>
      </c>
      <c r="F32" s="42" t="s">
        <v>196</v>
      </c>
      <c r="G32" s="26" t="s">
        <v>82</v>
      </c>
      <c r="H32" s="48" t="s">
        <v>92</v>
      </c>
      <c r="I32" s="27" t="s">
        <v>96</v>
      </c>
      <c r="J32" s="62">
        <v>2</v>
      </c>
      <c r="K32" s="53">
        <v>2586.1999999999998</v>
      </c>
      <c r="L32" s="29">
        <f t="shared" si="0"/>
        <v>827.58399999999995</v>
      </c>
      <c r="M32" s="28">
        <f t="shared" si="1"/>
        <v>5999.9839999999995</v>
      </c>
    </row>
    <row r="33" spans="1:17" ht="15" x14ac:dyDescent="0.25">
      <c r="A33" s="71" t="s">
        <v>1757</v>
      </c>
      <c r="B33" s="72" t="s">
        <v>1758</v>
      </c>
      <c r="C33" s="73">
        <v>43266</v>
      </c>
      <c r="D33" s="36">
        <v>293</v>
      </c>
      <c r="E33" s="24">
        <v>43255</v>
      </c>
      <c r="F33" s="42" t="s">
        <v>196</v>
      </c>
      <c r="G33" s="26" t="s">
        <v>95</v>
      </c>
      <c r="H33" s="48" t="s">
        <v>101</v>
      </c>
      <c r="I33" s="27" t="s">
        <v>77</v>
      </c>
      <c r="J33" s="62">
        <v>2</v>
      </c>
      <c r="K33" s="53">
        <v>1206.9000000000001</v>
      </c>
      <c r="L33" s="29">
        <f t="shared" si="0"/>
        <v>386.20800000000003</v>
      </c>
      <c r="M33" s="28">
        <f t="shared" si="1"/>
        <v>2800.0080000000003</v>
      </c>
      <c r="N33" s="1"/>
      <c r="O33" s="1"/>
      <c r="P33" s="1"/>
      <c r="Q33" s="1"/>
    </row>
    <row r="34" spans="1:17" ht="15" x14ac:dyDescent="0.25">
      <c r="A34" s="71" t="s">
        <v>1757</v>
      </c>
      <c r="B34" s="72" t="s">
        <v>1758</v>
      </c>
      <c r="C34" s="73">
        <v>43266</v>
      </c>
      <c r="D34" s="36">
        <v>293</v>
      </c>
      <c r="E34" s="24">
        <v>43255</v>
      </c>
      <c r="F34" s="42" t="s">
        <v>196</v>
      </c>
      <c r="G34" s="26" t="s">
        <v>95</v>
      </c>
      <c r="H34" s="48" t="s">
        <v>102</v>
      </c>
      <c r="I34" s="27" t="s">
        <v>77</v>
      </c>
      <c r="J34" s="62">
        <v>1000</v>
      </c>
      <c r="K34" s="53">
        <v>4.2699999999999996</v>
      </c>
      <c r="L34" s="29">
        <f t="shared" si="0"/>
        <v>683.2</v>
      </c>
      <c r="M34" s="28">
        <f t="shared" si="1"/>
        <v>4953.2</v>
      </c>
      <c r="N34" s="1"/>
      <c r="O34" s="1"/>
      <c r="P34" s="1"/>
      <c r="Q34" s="1"/>
    </row>
    <row r="35" spans="1:17" ht="15" x14ac:dyDescent="0.25">
      <c r="A35" s="71" t="s">
        <v>1961</v>
      </c>
      <c r="B35" s="72" t="s">
        <v>1960</v>
      </c>
      <c r="C35" s="73">
        <v>43292</v>
      </c>
      <c r="D35" s="36">
        <v>782</v>
      </c>
      <c r="E35" s="24">
        <v>43277</v>
      </c>
      <c r="F35" s="42" t="s">
        <v>258</v>
      </c>
      <c r="G35" s="26" t="s">
        <v>484</v>
      </c>
      <c r="H35" s="48" t="s">
        <v>97</v>
      </c>
      <c r="I35" s="27" t="s">
        <v>458</v>
      </c>
      <c r="J35" s="62">
        <v>2</v>
      </c>
      <c r="K35" s="53">
        <v>1540</v>
      </c>
      <c r="L35" s="29">
        <f>J35*K35*0.16</f>
        <v>492.8</v>
      </c>
      <c r="M35" s="28">
        <f>J35*K35+L35</f>
        <v>3572.8</v>
      </c>
      <c r="N35" s="1"/>
      <c r="O35" s="1"/>
      <c r="P35" s="1"/>
      <c r="Q35" s="1"/>
    </row>
    <row r="36" spans="1:17" ht="15" x14ac:dyDescent="0.25">
      <c r="A36" s="71" t="s">
        <v>1961</v>
      </c>
      <c r="B36" s="72" t="s">
        <v>1960</v>
      </c>
      <c r="C36" s="73">
        <v>43292</v>
      </c>
      <c r="D36" s="36">
        <v>782</v>
      </c>
      <c r="E36" s="24">
        <v>43277</v>
      </c>
      <c r="F36" s="42" t="s">
        <v>258</v>
      </c>
      <c r="G36" s="26" t="s">
        <v>484</v>
      </c>
      <c r="H36" s="48" t="s">
        <v>576</v>
      </c>
      <c r="I36" s="27" t="s">
        <v>458</v>
      </c>
      <c r="J36" s="62">
        <v>3</v>
      </c>
      <c r="K36" s="53">
        <v>1200</v>
      </c>
      <c r="L36" s="29">
        <f>J36*K36*0.16</f>
        <v>576</v>
      </c>
      <c r="M36" s="28">
        <f>J36*K36+L36</f>
        <v>4176</v>
      </c>
      <c r="N36" s="1"/>
      <c r="O36" s="1"/>
      <c r="P36" s="1"/>
      <c r="Q36" s="1"/>
    </row>
    <row r="37" spans="1:17" ht="15" x14ac:dyDescent="0.25">
      <c r="A37" s="71" t="s">
        <v>1961</v>
      </c>
      <c r="B37" s="72" t="s">
        <v>1960</v>
      </c>
      <c r="C37" s="73">
        <v>43292</v>
      </c>
      <c r="D37" s="36">
        <v>782</v>
      </c>
      <c r="E37" s="24">
        <v>43277</v>
      </c>
      <c r="F37" s="42" t="s">
        <v>258</v>
      </c>
      <c r="G37" s="26" t="s">
        <v>484</v>
      </c>
      <c r="H37" s="48" t="s">
        <v>543</v>
      </c>
      <c r="I37" s="27" t="s">
        <v>458</v>
      </c>
      <c r="J37" s="62">
        <v>5</v>
      </c>
      <c r="K37" s="53">
        <v>480</v>
      </c>
      <c r="L37" s="29">
        <f>J37*K37*0.16</f>
        <v>384</v>
      </c>
      <c r="M37" s="28">
        <f>J37*K37+L37</f>
        <v>2784</v>
      </c>
      <c r="N37" s="1"/>
      <c r="O37" s="1"/>
      <c r="P37" s="1"/>
      <c r="Q37" s="1"/>
    </row>
    <row r="38" spans="1:17" ht="25.5" x14ac:dyDescent="0.25">
      <c r="A38" s="71" t="s">
        <v>1959</v>
      </c>
      <c r="B38" s="72" t="s">
        <v>1958</v>
      </c>
      <c r="C38" s="73">
        <v>43294</v>
      </c>
      <c r="D38" s="37"/>
      <c r="E38" s="24"/>
      <c r="F38" s="42" t="s">
        <v>179</v>
      </c>
      <c r="G38" s="26" t="s">
        <v>30</v>
      </c>
      <c r="H38" s="48" t="s">
        <v>1489</v>
      </c>
      <c r="I38" s="27"/>
      <c r="J38" s="62"/>
      <c r="K38" s="53"/>
      <c r="L38" s="29">
        <f t="shared" si="0"/>
        <v>0</v>
      </c>
      <c r="M38" s="28">
        <v>8050</v>
      </c>
      <c r="N38" s="1"/>
      <c r="O38" s="1"/>
      <c r="P38" s="1"/>
      <c r="Q38" s="1"/>
    </row>
    <row r="39" spans="1:17" s="117" customFormat="1" ht="15" x14ac:dyDescent="0.25">
      <c r="A39" s="103" t="s">
        <v>2188</v>
      </c>
      <c r="B39" s="104" t="s">
        <v>2187</v>
      </c>
      <c r="C39" s="105">
        <v>43326</v>
      </c>
      <c r="D39" s="118">
        <v>805</v>
      </c>
      <c r="E39" s="106">
        <v>43291</v>
      </c>
      <c r="F39" s="119" t="s">
        <v>258</v>
      </c>
      <c r="G39" s="109" t="s">
        <v>484</v>
      </c>
      <c r="H39" s="110" t="s">
        <v>576</v>
      </c>
      <c r="I39" s="111" t="s">
        <v>458</v>
      </c>
      <c r="J39" s="112">
        <v>3</v>
      </c>
      <c r="K39" s="113">
        <v>1200</v>
      </c>
      <c r="L39" s="114">
        <f>J39*K39*0.16</f>
        <v>576</v>
      </c>
      <c r="M39" s="115">
        <f>J39*K39+L39</f>
        <v>4176</v>
      </c>
      <c r="N39" s="116"/>
      <c r="O39" s="116"/>
      <c r="P39" s="116"/>
      <c r="Q39" s="116"/>
    </row>
    <row r="40" spans="1:17" s="117" customFormat="1" ht="15" x14ac:dyDescent="0.25">
      <c r="A40" s="103" t="s">
        <v>2188</v>
      </c>
      <c r="B40" s="104" t="s">
        <v>2187</v>
      </c>
      <c r="C40" s="105">
        <v>43326</v>
      </c>
      <c r="D40" s="118">
        <v>805</v>
      </c>
      <c r="E40" s="106">
        <v>43291</v>
      </c>
      <c r="F40" s="119" t="s">
        <v>258</v>
      </c>
      <c r="G40" s="109" t="s">
        <v>484</v>
      </c>
      <c r="H40" s="110" t="s">
        <v>543</v>
      </c>
      <c r="I40" s="111" t="s">
        <v>458</v>
      </c>
      <c r="J40" s="112">
        <v>3</v>
      </c>
      <c r="K40" s="113">
        <v>383.9</v>
      </c>
      <c r="L40" s="114">
        <f>J40*K40*0.16</f>
        <v>184.27199999999996</v>
      </c>
      <c r="M40" s="115">
        <f>J40*K40+L40</f>
        <v>1335.9719999999998</v>
      </c>
      <c r="N40" s="116"/>
      <c r="O40" s="116"/>
      <c r="P40" s="116"/>
      <c r="Q40" s="116"/>
    </row>
    <row r="41" spans="1:17" s="117" customFormat="1" ht="15" x14ac:dyDescent="0.25">
      <c r="A41" s="163" t="s">
        <v>2980</v>
      </c>
      <c r="B41" s="163" t="s">
        <v>2979</v>
      </c>
      <c r="C41" s="165">
        <v>43353</v>
      </c>
      <c r="D41" s="118">
        <v>315</v>
      </c>
      <c r="E41" s="106">
        <v>43290</v>
      </c>
      <c r="F41" s="42" t="s">
        <v>196</v>
      </c>
      <c r="G41" s="109" t="s">
        <v>95</v>
      </c>
      <c r="H41" s="110" t="s">
        <v>1275</v>
      </c>
      <c r="I41" s="111" t="s">
        <v>77</v>
      </c>
      <c r="J41" s="112">
        <v>50</v>
      </c>
      <c r="K41" s="113">
        <v>181.03</v>
      </c>
      <c r="L41" s="114">
        <f>J41*K41*0.16</f>
        <v>1448.24</v>
      </c>
      <c r="M41" s="115">
        <f>J41*K41+L41</f>
        <v>10499.74</v>
      </c>
      <c r="N41" s="116"/>
      <c r="O41" s="116"/>
      <c r="P41" s="116"/>
      <c r="Q41" s="116"/>
    </row>
    <row r="42" spans="1:17" s="117" customFormat="1" ht="15" x14ac:dyDescent="0.25">
      <c r="A42" s="30"/>
      <c r="B42" s="30"/>
      <c r="C42" s="106"/>
      <c r="D42" s="118"/>
      <c r="E42" s="106"/>
      <c r="F42" s="108"/>
      <c r="G42" s="109"/>
      <c r="H42" s="110"/>
      <c r="I42" s="111"/>
      <c r="J42" s="112"/>
      <c r="K42" s="113"/>
      <c r="L42" s="114">
        <f>J42*K42*0.16</f>
        <v>0</v>
      </c>
      <c r="M42" s="115">
        <f>J42*K42+L42</f>
        <v>0</v>
      </c>
      <c r="N42" s="116"/>
      <c r="O42" s="116"/>
      <c r="P42" s="116"/>
      <c r="Q42" s="116"/>
    </row>
    <row r="43" spans="1:17" ht="15" x14ac:dyDescent="0.25">
      <c r="A43" s="30"/>
      <c r="B43" s="30"/>
      <c r="C43" s="24"/>
      <c r="D43" s="36"/>
      <c r="E43" s="24"/>
      <c r="F43" s="24"/>
      <c r="G43" s="26"/>
      <c r="H43" s="48"/>
      <c r="I43" s="27"/>
      <c r="J43" s="62"/>
      <c r="K43" s="53"/>
      <c r="L43" s="29">
        <f t="shared" si="0"/>
        <v>0</v>
      </c>
      <c r="M43" s="28">
        <f t="shared" si="1"/>
        <v>0</v>
      </c>
      <c r="N43" s="1"/>
      <c r="O43" s="1"/>
      <c r="P43" s="1"/>
      <c r="Q43" s="1"/>
    </row>
    <row r="44" spans="1:17" ht="15" x14ac:dyDescent="0.25">
      <c r="A44" s="23"/>
      <c r="B44" s="23"/>
      <c r="C44" s="23"/>
      <c r="D44" s="25"/>
      <c r="E44" s="24"/>
      <c r="F44" s="24"/>
      <c r="G44" s="26"/>
      <c r="H44" s="32"/>
      <c r="I44" s="27"/>
      <c r="J44" s="62"/>
      <c r="K44" s="28"/>
      <c r="L44" s="29"/>
      <c r="M44" s="28">
        <f>SUM(M14:M43)</f>
        <v>191351.37199736002</v>
      </c>
      <c r="N44" s="1"/>
      <c r="O44" s="116"/>
      <c r="P44" s="116"/>
      <c r="Q44" s="116"/>
    </row>
    <row r="45" spans="1:17" ht="16.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8"/>
      <c r="P45" s="116"/>
      <c r="Q45" s="159"/>
    </row>
    <row r="46" spans="1:17" ht="16.5" x14ac:dyDescent="0.3">
      <c r="A46" s="38" t="s">
        <v>28</v>
      </c>
      <c r="B46" s="58" t="s">
        <v>597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60"/>
      <c r="P46" s="116"/>
      <c r="Q46" s="157"/>
    </row>
    <row r="47" spans="1:17" ht="16.5" x14ac:dyDescent="0.3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7"/>
      <c r="P47" s="116"/>
      <c r="Q47" s="116"/>
    </row>
    <row r="48" spans="1:17" ht="15" x14ac:dyDescent="0.25">
      <c r="A48" s="17"/>
      <c r="B48" s="15"/>
      <c r="C48" s="1"/>
      <c r="D48" s="46"/>
      <c r="E48" s="1"/>
      <c r="F48" s="1"/>
      <c r="G48" s="1"/>
      <c r="H48" s="1"/>
      <c r="I48" s="1"/>
      <c r="J48" s="1"/>
      <c r="K48" s="1"/>
      <c r="L48" s="1"/>
      <c r="M48" s="1"/>
      <c r="N48" s="1"/>
      <c r="O48" s="116"/>
      <c r="P48" s="116"/>
      <c r="Q48" s="116"/>
    </row>
    <row r="49" spans="1:17" ht="15" x14ac:dyDescent="0.25">
      <c r="A49" s="17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16"/>
      <c r="P49" s="116"/>
      <c r="Q49" s="116"/>
    </row>
    <row r="50" spans="1:17" ht="15" x14ac:dyDescent="0.25">
      <c r="A50" s="17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16"/>
      <c r="P50" s="116"/>
      <c r="Q50" s="116"/>
    </row>
    <row r="51" spans="1:17" ht="15" x14ac:dyDescent="0.25">
      <c r="A51" s="17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x14ac:dyDescent="0.25">
      <c r="A52" s="17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x14ac:dyDescent="0.25">
      <c r="A53" s="17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1"/>
      <c r="O54" s="1"/>
      <c r="P54" s="1"/>
      <c r="Q54" s="1"/>
    </row>
    <row r="55" spans="1:17" ht="15" x14ac:dyDescent="0.25">
      <c r="A55" s="183" t="s">
        <v>23</v>
      </c>
      <c r="B55" s="183"/>
      <c r="C55" s="183"/>
      <c r="D55" s="33"/>
      <c r="E55" s="183" t="s">
        <v>24</v>
      </c>
      <c r="F55" s="183"/>
      <c r="G55" s="33"/>
      <c r="H55" s="171" t="s">
        <v>2581</v>
      </c>
      <c r="I55" s="33"/>
      <c r="J55" s="34"/>
      <c r="K55" s="171" t="s">
        <v>2643</v>
      </c>
      <c r="L55" s="34"/>
      <c r="M55" s="33"/>
    </row>
    <row r="56" spans="1:17" ht="13.9" customHeight="1" x14ac:dyDescent="0.25">
      <c r="A56" s="184" t="s">
        <v>2580</v>
      </c>
      <c r="B56" s="184"/>
      <c r="C56" s="184"/>
      <c r="D56" s="33"/>
      <c r="E56" s="185" t="s">
        <v>25</v>
      </c>
      <c r="F56" s="185"/>
      <c r="G56" s="33"/>
      <c r="H56" s="35" t="s">
        <v>26</v>
      </c>
      <c r="I56" s="33"/>
      <c r="J56" s="186" t="s">
        <v>2644</v>
      </c>
      <c r="K56" s="186"/>
      <c r="L56" s="186"/>
      <c r="M56" s="33"/>
    </row>
    <row r="57" spans="1:17" ht="15" x14ac:dyDescent="0.25">
      <c r="A57" s="55"/>
      <c r="B57" s="55"/>
      <c r="C57" s="55"/>
      <c r="D57" s="1"/>
      <c r="E57" s="1"/>
      <c r="F57" s="1"/>
      <c r="G57" s="1"/>
      <c r="H57" s="1"/>
      <c r="I57" s="1"/>
      <c r="J57" s="187"/>
      <c r="K57" s="187"/>
      <c r="L57" s="187"/>
      <c r="M57" s="1"/>
    </row>
    <row r="58" spans="1:17" ht="15" x14ac:dyDescent="0.25">
      <c r="A58" s="179" t="s">
        <v>27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</row>
  </sheetData>
  <mergeCells count="15">
    <mergeCell ref="A58:M58"/>
    <mergeCell ref="A11:B11"/>
    <mergeCell ref="C11:G11"/>
    <mergeCell ref="I11:M11"/>
    <mergeCell ref="A55:C55"/>
    <mergeCell ref="E55:F55"/>
    <mergeCell ref="A56:C56"/>
    <mergeCell ref="E56:F56"/>
    <mergeCell ref="J56:L57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6"/>
  <sheetViews>
    <sheetView zoomScaleNormal="100" workbookViewId="0">
      <selection activeCell="H25" sqref="H25"/>
    </sheetView>
  </sheetViews>
  <sheetFormatPr baseColWidth="10" defaultRowHeight="14.25" x14ac:dyDescent="0.2"/>
  <cols>
    <col min="1" max="1" width="13" bestFit="1" customWidth="1"/>
    <col min="2" max="2" width="13" customWidth="1"/>
    <col min="7" max="7" width="17.1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8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" x14ac:dyDescent="0.25">
      <c r="A5" s="89" t="s">
        <v>0</v>
      </c>
      <c r="B5" s="38" t="s">
        <v>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8" x14ac:dyDescent="0.25">
      <c r="A6" s="17"/>
      <c r="B6" s="1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901</v>
      </c>
      <c r="D11" s="181"/>
      <c r="E11" s="181"/>
      <c r="F11" s="181"/>
      <c r="G11" s="181"/>
      <c r="H11" s="9" t="s">
        <v>9</v>
      </c>
      <c r="I11" s="182" t="s">
        <v>2982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1234</v>
      </c>
      <c r="B14" s="76" t="s">
        <v>1233</v>
      </c>
      <c r="C14" s="77">
        <v>43242</v>
      </c>
      <c r="D14" s="49" t="s">
        <v>903</v>
      </c>
      <c r="E14" s="50">
        <v>43228</v>
      </c>
      <c r="F14" s="74" t="s">
        <v>285</v>
      </c>
      <c r="G14" s="26" t="s">
        <v>471</v>
      </c>
      <c r="H14" s="51" t="s">
        <v>904</v>
      </c>
      <c r="I14" s="40" t="s">
        <v>154</v>
      </c>
      <c r="J14" s="61">
        <v>18</v>
      </c>
      <c r="K14" s="52">
        <v>3500</v>
      </c>
      <c r="L14" s="29">
        <f t="shared" ref="L14:L21" si="0">J14*K14*0.16</f>
        <v>10080</v>
      </c>
      <c r="M14" s="28">
        <f t="shared" ref="M14:M21" si="1">J14*K14+L14</f>
        <v>73080</v>
      </c>
    </row>
    <row r="15" spans="1:13" ht="25.5" x14ac:dyDescent="0.2">
      <c r="A15" s="75" t="s">
        <v>1231</v>
      </c>
      <c r="B15" s="76" t="s">
        <v>1229</v>
      </c>
      <c r="C15" s="77">
        <v>43238</v>
      </c>
      <c r="D15" s="49"/>
      <c r="E15" s="50"/>
      <c r="F15" s="74" t="s">
        <v>179</v>
      </c>
      <c r="G15" s="26" t="s">
        <v>30</v>
      </c>
      <c r="H15" s="51" t="s">
        <v>905</v>
      </c>
      <c r="I15" s="40"/>
      <c r="J15" s="61"/>
      <c r="K15" s="52"/>
      <c r="L15" s="29">
        <f t="shared" si="0"/>
        <v>0</v>
      </c>
      <c r="M15" s="28">
        <v>11500</v>
      </c>
    </row>
    <row r="16" spans="1:13" x14ac:dyDescent="0.2">
      <c r="A16" s="75" t="s">
        <v>1236</v>
      </c>
      <c r="B16" s="76" t="s">
        <v>1235</v>
      </c>
      <c r="C16" s="77">
        <v>43250</v>
      </c>
      <c r="D16" s="49" t="s">
        <v>928</v>
      </c>
      <c r="E16" s="50">
        <v>43231</v>
      </c>
      <c r="F16" s="74" t="s">
        <v>199</v>
      </c>
      <c r="G16" s="26" t="s">
        <v>471</v>
      </c>
      <c r="H16" s="51" t="s">
        <v>547</v>
      </c>
      <c r="I16" s="40" t="s">
        <v>532</v>
      </c>
      <c r="J16" s="61">
        <v>96</v>
      </c>
      <c r="K16" s="52">
        <v>380</v>
      </c>
      <c r="L16" s="29">
        <f t="shared" si="0"/>
        <v>5836.8</v>
      </c>
      <c r="M16" s="28">
        <f t="shared" si="1"/>
        <v>42316.800000000003</v>
      </c>
    </row>
    <row r="17" spans="1:17" ht="25.5" x14ac:dyDescent="0.2">
      <c r="A17" s="75" t="s">
        <v>1232</v>
      </c>
      <c r="B17" s="76" t="s">
        <v>1230</v>
      </c>
      <c r="C17" s="77">
        <v>43245</v>
      </c>
      <c r="D17" s="49"/>
      <c r="E17" s="50"/>
      <c r="F17" s="74" t="s">
        <v>179</v>
      </c>
      <c r="G17" s="26" t="s">
        <v>30</v>
      </c>
      <c r="H17" s="51" t="s">
        <v>939</v>
      </c>
      <c r="I17" s="40"/>
      <c r="J17" s="61"/>
      <c r="K17" s="52"/>
      <c r="L17" s="29">
        <f t="shared" si="0"/>
        <v>0</v>
      </c>
      <c r="M17" s="28">
        <v>12750</v>
      </c>
    </row>
    <row r="18" spans="1:17" ht="25.5" x14ac:dyDescent="0.2">
      <c r="A18" s="75" t="s">
        <v>1759</v>
      </c>
      <c r="B18" s="76" t="s">
        <v>1760</v>
      </c>
      <c r="C18" s="77">
        <v>43266</v>
      </c>
      <c r="D18" s="36"/>
      <c r="E18" s="24"/>
      <c r="F18" s="74" t="s">
        <v>179</v>
      </c>
      <c r="G18" s="26" t="s">
        <v>30</v>
      </c>
      <c r="H18" s="47" t="s">
        <v>1353</v>
      </c>
      <c r="I18" s="27"/>
      <c r="J18" s="62"/>
      <c r="K18" s="53"/>
      <c r="L18" s="29">
        <f t="shared" si="0"/>
        <v>0</v>
      </c>
      <c r="M18" s="28">
        <v>1500</v>
      </c>
    </row>
    <row r="19" spans="1:17" x14ac:dyDescent="0.2">
      <c r="A19" s="75" t="s">
        <v>1761</v>
      </c>
      <c r="B19" s="76" t="s">
        <v>1762</v>
      </c>
      <c r="C19" s="77">
        <v>43266</v>
      </c>
      <c r="D19" s="36">
        <v>285</v>
      </c>
      <c r="E19" s="24">
        <v>43248</v>
      </c>
      <c r="F19" s="74" t="s">
        <v>196</v>
      </c>
      <c r="G19" s="26" t="s">
        <v>95</v>
      </c>
      <c r="H19" s="47" t="s">
        <v>99</v>
      </c>
      <c r="I19" s="27" t="s">
        <v>77</v>
      </c>
      <c r="J19" s="62">
        <v>2</v>
      </c>
      <c r="K19" s="53">
        <v>1206.9000000000001</v>
      </c>
      <c r="L19" s="29">
        <f t="shared" si="0"/>
        <v>386.20800000000003</v>
      </c>
      <c r="M19" s="28">
        <f t="shared" si="1"/>
        <v>2800.0080000000003</v>
      </c>
    </row>
    <row r="20" spans="1:17" x14ac:dyDescent="0.2">
      <c r="A20" s="75" t="s">
        <v>1761</v>
      </c>
      <c r="B20" s="76" t="s">
        <v>1762</v>
      </c>
      <c r="C20" s="77">
        <v>43266</v>
      </c>
      <c r="D20" s="36">
        <v>285</v>
      </c>
      <c r="E20" s="24">
        <v>43248</v>
      </c>
      <c r="F20" s="74" t="s">
        <v>196</v>
      </c>
      <c r="G20" s="26" t="s">
        <v>95</v>
      </c>
      <c r="H20" s="47" t="s">
        <v>394</v>
      </c>
      <c r="I20" s="27" t="s">
        <v>77</v>
      </c>
      <c r="J20" s="62">
        <v>1000</v>
      </c>
      <c r="K20" s="53">
        <v>4.2699999999999996</v>
      </c>
      <c r="L20" s="29">
        <f t="shared" si="0"/>
        <v>683.2</v>
      </c>
      <c r="M20" s="28">
        <f t="shared" si="1"/>
        <v>4953.2</v>
      </c>
    </row>
    <row r="21" spans="1:17" ht="15" x14ac:dyDescent="0.25">
      <c r="A21" s="30"/>
      <c r="B21" s="30"/>
      <c r="C21" s="24"/>
      <c r="D21" s="36"/>
      <c r="E21" s="24"/>
      <c r="F21" s="24"/>
      <c r="G21" s="26"/>
      <c r="H21" s="48"/>
      <c r="I21" s="27"/>
      <c r="J21" s="62"/>
      <c r="K21" s="53"/>
      <c r="L21" s="29">
        <f t="shared" si="0"/>
        <v>0</v>
      </c>
      <c r="M21" s="28">
        <f t="shared" si="1"/>
        <v>0</v>
      </c>
      <c r="N21" s="1"/>
      <c r="O21" s="1"/>
      <c r="P21" s="1"/>
      <c r="Q21" s="1"/>
    </row>
    <row r="22" spans="1:17" ht="15" x14ac:dyDescent="0.25">
      <c r="A22" s="23"/>
      <c r="B22" s="23"/>
      <c r="C22" s="23"/>
      <c r="D22" s="25"/>
      <c r="E22" s="24"/>
      <c r="F22" s="24"/>
      <c r="G22" s="26"/>
      <c r="H22" s="32"/>
      <c r="I22" s="27"/>
      <c r="J22" s="62"/>
      <c r="K22" s="28"/>
      <c r="L22" s="29"/>
      <c r="M22" s="28">
        <f>SUM(M14:M21)</f>
        <v>148900.008</v>
      </c>
      <c r="N22" s="1"/>
      <c r="O22" s="116"/>
      <c r="P22" s="116"/>
      <c r="Q22" s="116"/>
    </row>
    <row r="23" spans="1:17" ht="16.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58"/>
      <c r="P23" s="116"/>
      <c r="Q23" s="159"/>
    </row>
    <row r="24" spans="1:17" ht="16.5" x14ac:dyDescent="0.3">
      <c r="A24" s="38" t="s">
        <v>28</v>
      </c>
      <c r="B24" s="58" t="s">
        <v>902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0"/>
      <c r="P24" s="116"/>
      <c r="Q24" s="157"/>
    </row>
    <row r="25" spans="1:17" ht="16.5" x14ac:dyDescent="0.3">
      <c r="A25" s="17"/>
      <c r="B25" s="1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57"/>
      <c r="P25" s="116"/>
      <c r="Q25" s="116"/>
    </row>
    <row r="26" spans="1:17" ht="15" x14ac:dyDescent="0.25">
      <c r="A26" s="17"/>
      <c r="B26" s="15"/>
      <c r="C26" s="1"/>
      <c r="D26" s="46"/>
      <c r="E26" s="1"/>
      <c r="F26" s="1"/>
      <c r="G26" s="1"/>
      <c r="H26" s="1"/>
      <c r="I26" s="1"/>
      <c r="J26" s="1"/>
      <c r="K26" s="1"/>
      <c r="L26" s="1"/>
      <c r="M26" s="1"/>
      <c r="N26" s="1"/>
      <c r="O26" s="116"/>
      <c r="P26" s="116"/>
      <c r="Q26" s="116"/>
    </row>
    <row r="27" spans="1:17" ht="15" x14ac:dyDescent="0.25">
      <c r="A27" s="17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x14ac:dyDescent="0.25">
      <c r="A28" s="17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x14ac:dyDescent="0.25">
      <c r="A29" s="17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x14ac:dyDescent="0.25">
      <c r="A30" s="17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"/>
      <c r="O32" s="1"/>
      <c r="P32" s="1"/>
      <c r="Q32" s="1"/>
    </row>
    <row r="33" spans="1:13" ht="15" x14ac:dyDescent="0.25">
      <c r="A33" s="183" t="s">
        <v>23</v>
      </c>
      <c r="B33" s="183"/>
      <c r="C33" s="183"/>
      <c r="D33" s="33"/>
      <c r="E33" s="183" t="s">
        <v>24</v>
      </c>
      <c r="F33" s="183"/>
      <c r="G33" s="33"/>
      <c r="H33" s="171" t="s">
        <v>2581</v>
      </c>
      <c r="I33" s="33"/>
      <c r="J33" s="34"/>
      <c r="K33" s="171" t="s">
        <v>2643</v>
      </c>
      <c r="L33" s="34"/>
      <c r="M33" s="33"/>
    </row>
    <row r="34" spans="1:13" ht="13.9" customHeight="1" x14ac:dyDescent="0.25">
      <c r="A34" s="184" t="s">
        <v>2580</v>
      </c>
      <c r="B34" s="184"/>
      <c r="C34" s="184"/>
      <c r="D34" s="33"/>
      <c r="E34" s="185" t="s">
        <v>25</v>
      </c>
      <c r="F34" s="185"/>
      <c r="G34" s="33"/>
      <c r="H34" s="35" t="s">
        <v>26</v>
      </c>
      <c r="I34" s="33"/>
      <c r="J34" s="186" t="s">
        <v>2644</v>
      </c>
      <c r="K34" s="186"/>
      <c r="L34" s="186"/>
      <c r="M34" s="33"/>
    </row>
    <row r="35" spans="1:13" ht="15" x14ac:dyDescent="0.25">
      <c r="A35" s="55"/>
      <c r="B35" s="55"/>
      <c r="C35" s="55"/>
      <c r="D35" s="1"/>
      <c r="E35" s="1"/>
      <c r="F35" s="1"/>
      <c r="G35" s="1"/>
      <c r="H35" s="1"/>
      <c r="I35" s="1"/>
      <c r="J35" s="187"/>
      <c r="K35" s="187"/>
      <c r="L35" s="187"/>
      <c r="M35" s="1"/>
    </row>
    <row r="36" spans="1:13" ht="15" x14ac:dyDescent="0.25">
      <c r="A36" s="179" t="s">
        <v>27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</sheetData>
  <mergeCells count="15">
    <mergeCell ref="A1:M1"/>
    <mergeCell ref="A9:C10"/>
    <mergeCell ref="G9:H9"/>
    <mergeCell ref="L9:M9"/>
    <mergeCell ref="G10:H10"/>
    <mergeCell ref="A7:C7"/>
    <mergeCell ref="A36:M36"/>
    <mergeCell ref="A11:B11"/>
    <mergeCell ref="C11:G11"/>
    <mergeCell ref="I11:M11"/>
    <mergeCell ref="A33:C33"/>
    <mergeCell ref="E33:F33"/>
    <mergeCell ref="A34:C34"/>
    <mergeCell ref="E34:F34"/>
    <mergeCell ref="J34:L35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8"/>
  <sheetViews>
    <sheetView topLeftCell="A4" zoomScaleNormal="100" workbookViewId="0">
      <selection activeCell="F30" sqref="F30"/>
    </sheetView>
  </sheetViews>
  <sheetFormatPr baseColWidth="10" defaultRowHeight="14.25" x14ac:dyDescent="0.2"/>
  <cols>
    <col min="1" max="1" width="13" bestFit="1" customWidth="1"/>
    <col min="2" max="2" width="12.25" customWidth="1"/>
    <col min="7" max="7" width="19.3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8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" x14ac:dyDescent="0.25">
      <c r="A5" s="91" t="s">
        <v>0</v>
      </c>
      <c r="B5" s="38" t="s">
        <v>1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8" x14ac:dyDescent="0.25">
      <c r="A6" s="17"/>
      <c r="B6" s="1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926</v>
      </c>
      <c r="D11" s="181"/>
      <c r="E11" s="181"/>
      <c r="F11" s="181"/>
      <c r="G11" s="181"/>
      <c r="H11" s="9" t="s">
        <v>9</v>
      </c>
      <c r="I11" s="182" t="s">
        <v>1251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15" x14ac:dyDescent="0.25">
      <c r="A14" s="71" t="s">
        <v>1240</v>
      </c>
      <c r="B14" s="72" t="s">
        <v>1239</v>
      </c>
      <c r="C14" s="73">
        <v>43250</v>
      </c>
      <c r="D14" s="49">
        <v>2210</v>
      </c>
      <c r="E14" s="50">
        <v>43237</v>
      </c>
      <c r="F14" s="42" t="s">
        <v>196</v>
      </c>
      <c r="G14" s="26" t="s">
        <v>82</v>
      </c>
      <c r="H14" s="51" t="s">
        <v>90</v>
      </c>
      <c r="I14" s="40" t="s">
        <v>96</v>
      </c>
      <c r="J14" s="61">
        <v>2</v>
      </c>
      <c r="K14" s="52">
        <v>3189.65</v>
      </c>
      <c r="L14" s="29">
        <f t="shared" ref="L14:L23" si="0">J14*K14*0.16</f>
        <v>1020.6880000000001</v>
      </c>
      <c r="M14" s="28">
        <f t="shared" ref="M14:M22" si="1">J14*K14+L14</f>
        <v>7399.9880000000003</v>
      </c>
    </row>
    <row r="15" spans="1:13" ht="15" x14ac:dyDescent="0.25">
      <c r="A15" s="71" t="s">
        <v>1249</v>
      </c>
      <c r="B15" s="72" t="s">
        <v>1250</v>
      </c>
      <c r="C15" s="73">
        <v>43250</v>
      </c>
      <c r="D15" s="49" t="s">
        <v>922</v>
      </c>
      <c r="E15" s="50">
        <v>43231</v>
      </c>
      <c r="F15" s="42" t="s">
        <v>199</v>
      </c>
      <c r="G15" s="26" t="s">
        <v>471</v>
      </c>
      <c r="H15" s="51" t="s">
        <v>547</v>
      </c>
      <c r="I15" s="40" t="s">
        <v>532</v>
      </c>
      <c r="J15" s="61">
        <v>36</v>
      </c>
      <c r="K15" s="52">
        <v>380</v>
      </c>
      <c r="L15" s="29">
        <f t="shared" si="0"/>
        <v>2188.8000000000002</v>
      </c>
      <c r="M15" s="28">
        <f t="shared" si="1"/>
        <v>15868.8</v>
      </c>
    </row>
    <row r="16" spans="1:13" ht="15" x14ac:dyDescent="0.25">
      <c r="A16" s="71" t="s">
        <v>1238</v>
      </c>
      <c r="B16" s="72" t="s">
        <v>1237</v>
      </c>
      <c r="C16" s="73">
        <v>43250</v>
      </c>
      <c r="D16" s="49" t="s">
        <v>923</v>
      </c>
      <c r="E16" s="50">
        <v>43231</v>
      </c>
      <c r="F16" s="42" t="s">
        <v>258</v>
      </c>
      <c r="G16" s="26" t="s">
        <v>471</v>
      </c>
      <c r="H16" s="51" t="s">
        <v>924</v>
      </c>
      <c r="I16" s="40" t="s">
        <v>59</v>
      </c>
      <c r="J16" s="61">
        <v>2</v>
      </c>
      <c r="K16" s="52">
        <v>1980</v>
      </c>
      <c r="L16" s="29">
        <f t="shared" si="0"/>
        <v>633.6</v>
      </c>
      <c r="M16" s="28">
        <f t="shared" si="1"/>
        <v>4593.6000000000004</v>
      </c>
    </row>
    <row r="17" spans="1:17" ht="15" x14ac:dyDescent="0.25">
      <c r="A17" s="71" t="s">
        <v>1238</v>
      </c>
      <c r="B17" s="72" t="s">
        <v>1237</v>
      </c>
      <c r="C17" s="73">
        <v>43250</v>
      </c>
      <c r="D17" s="49" t="s">
        <v>923</v>
      </c>
      <c r="E17" s="50">
        <v>43231</v>
      </c>
      <c r="F17" s="42" t="s">
        <v>258</v>
      </c>
      <c r="G17" s="26" t="s">
        <v>471</v>
      </c>
      <c r="H17" s="51" t="s">
        <v>482</v>
      </c>
      <c r="I17" s="40" t="s">
        <v>59</v>
      </c>
      <c r="J17" s="61">
        <v>2</v>
      </c>
      <c r="K17" s="52">
        <v>1980</v>
      </c>
      <c r="L17" s="29">
        <f t="shared" si="0"/>
        <v>633.6</v>
      </c>
      <c r="M17" s="28">
        <f t="shared" si="1"/>
        <v>4593.6000000000004</v>
      </c>
    </row>
    <row r="18" spans="1:17" ht="15" x14ac:dyDescent="0.25">
      <c r="A18" s="71" t="s">
        <v>1238</v>
      </c>
      <c r="B18" s="72" t="s">
        <v>1237</v>
      </c>
      <c r="C18" s="73">
        <v>43250</v>
      </c>
      <c r="D18" s="49" t="s">
        <v>923</v>
      </c>
      <c r="E18" s="50">
        <v>43231</v>
      </c>
      <c r="F18" s="42" t="s">
        <v>258</v>
      </c>
      <c r="G18" s="26" t="s">
        <v>471</v>
      </c>
      <c r="H18" s="47" t="s">
        <v>543</v>
      </c>
      <c r="I18" s="27" t="s">
        <v>56</v>
      </c>
      <c r="J18" s="62">
        <v>4</v>
      </c>
      <c r="K18" s="53">
        <v>384</v>
      </c>
      <c r="L18" s="29">
        <f t="shared" si="0"/>
        <v>245.76</v>
      </c>
      <c r="M18" s="28">
        <f t="shared" si="1"/>
        <v>1781.76</v>
      </c>
    </row>
    <row r="19" spans="1:17" ht="15" x14ac:dyDescent="0.25">
      <c r="A19" s="71" t="s">
        <v>1242</v>
      </c>
      <c r="B19" s="72" t="s">
        <v>1241</v>
      </c>
      <c r="C19" s="73">
        <v>43250</v>
      </c>
      <c r="D19" s="36" t="s">
        <v>925</v>
      </c>
      <c r="E19" s="24">
        <v>43231</v>
      </c>
      <c r="F19" s="42" t="s">
        <v>196</v>
      </c>
      <c r="G19" s="26" t="s">
        <v>471</v>
      </c>
      <c r="H19" s="47" t="s">
        <v>545</v>
      </c>
      <c r="I19" s="27" t="s">
        <v>96</v>
      </c>
      <c r="J19" s="62">
        <v>4</v>
      </c>
      <c r="K19" s="53">
        <v>2974.14</v>
      </c>
      <c r="L19" s="29">
        <f t="shared" si="0"/>
        <v>1903.4495999999999</v>
      </c>
      <c r="M19" s="28">
        <f t="shared" si="1"/>
        <v>13800.009599999999</v>
      </c>
    </row>
    <row r="20" spans="1:17" ht="15" x14ac:dyDescent="0.25">
      <c r="A20" s="71" t="s">
        <v>1243</v>
      </c>
      <c r="B20" s="72" t="s">
        <v>1245</v>
      </c>
      <c r="C20" s="73">
        <v>43250</v>
      </c>
      <c r="D20" s="36" t="s">
        <v>929</v>
      </c>
      <c r="E20" s="24">
        <v>43231</v>
      </c>
      <c r="F20" s="42" t="s">
        <v>285</v>
      </c>
      <c r="G20" s="26" t="s">
        <v>471</v>
      </c>
      <c r="H20" s="47" t="s">
        <v>930</v>
      </c>
      <c r="I20" s="27" t="s">
        <v>77</v>
      </c>
      <c r="J20" s="62">
        <v>2</v>
      </c>
      <c r="K20" s="53">
        <v>3500</v>
      </c>
      <c r="L20" s="29">
        <f t="shared" si="0"/>
        <v>1120</v>
      </c>
      <c r="M20" s="28">
        <f t="shared" si="1"/>
        <v>8120</v>
      </c>
    </row>
    <row r="21" spans="1:17" ht="15" x14ac:dyDescent="0.25">
      <c r="A21" s="71" t="s">
        <v>1244</v>
      </c>
      <c r="B21" s="72" t="s">
        <v>1246</v>
      </c>
      <c r="C21" s="73">
        <v>43250</v>
      </c>
      <c r="D21" s="36" t="s">
        <v>933</v>
      </c>
      <c r="E21" s="24">
        <v>43238</v>
      </c>
      <c r="F21" s="42" t="s">
        <v>285</v>
      </c>
      <c r="G21" s="26" t="s">
        <v>471</v>
      </c>
      <c r="H21" s="47" t="s">
        <v>904</v>
      </c>
      <c r="I21" s="27" t="s">
        <v>154</v>
      </c>
      <c r="J21" s="62">
        <v>4</v>
      </c>
      <c r="K21" s="53">
        <v>3500</v>
      </c>
      <c r="L21" s="29">
        <f t="shared" si="0"/>
        <v>2240</v>
      </c>
      <c r="M21" s="28">
        <f t="shared" si="1"/>
        <v>16240</v>
      </c>
    </row>
    <row r="22" spans="1:17" ht="25.5" x14ac:dyDescent="0.25">
      <c r="A22" s="71" t="s">
        <v>1248</v>
      </c>
      <c r="B22" s="72" t="s">
        <v>1247</v>
      </c>
      <c r="C22" s="73">
        <v>43250</v>
      </c>
      <c r="D22" s="36">
        <v>44</v>
      </c>
      <c r="E22" s="24">
        <v>43238</v>
      </c>
      <c r="F22" s="42" t="s">
        <v>258</v>
      </c>
      <c r="G22" s="26" t="s">
        <v>937</v>
      </c>
      <c r="H22" s="47" t="s">
        <v>938</v>
      </c>
      <c r="I22" s="27" t="s">
        <v>59</v>
      </c>
      <c r="J22" s="62">
        <v>3</v>
      </c>
      <c r="K22" s="53">
        <v>1200</v>
      </c>
      <c r="L22" s="29">
        <f t="shared" si="0"/>
        <v>576</v>
      </c>
      <c r="M22" s="28">
        <f t="shared" si="1"/>
        <v>4176</v>
      </c>
    </row>
    <row r="23" spans="1:17" ht="15" x14ac:dyDescent="0.25">
      <c r="A23" s="71" t="s">
        <v>1763</v>
      </c>
      <c r="B23" s="72" t="s">
        <v>1764</v>
      </c>
      <c r="C23" s="73">
        <v>43266</v>
      </c>
      <c r="D23" s="36">
        <v>2257</v>
      </c>
      <c r="E23" s="24">
        <v>43255</v>
      </c>
      <c r="F23" s="42" t="s">
        <v>196</v>
      </c>
      <c r="G23" s="26" t="s">
        <v>82</v>
      </c>
      <c r="H23" s="47" t="s">
        <v>90</v>
      </c>
      <c r="I23" s="27" t="s">
        <v>91</v>
      </c>
      <c r="J23" s="62">
        <v>18</v>
      </c>
      <c r="K23" s="53">
        <v>159.49</v>
      </c>
      <c r="L23" s="29">
        <f t="shared" si="0"/>
        <v>459.33120000000002</v>
      </c>
      <c r="M23" s="28">
        <f>J23*K23+L23</f>
        <v>3330.1512000000002</v>
      </c>
    </row>
    <row r="24" spans="1:17" ht="15" x14ac:dyDescent="0.25">
      <c r="A24" s="23"/>
      <c r="B24" s="23"/>
      <c r="C24" s="23"/>
      <c r="D24" s="25"/>
      <c r="E24" s="24"/>
      <c r="F24" s="24"/>
      <c r="G24" s="26"/>
      <c r="H24" s="32"/>
      <c r="I24" s="27"/>
      <c r="J24" s="62"/>
      <c r="K24" s="28"/>
      <c r="L24" s="29"/>
      <c r="M24" s="28">
        <f>SUM(M14:M23)</f>
        <v>79903.908800000005</v>
      </c>
      <c r="N24" s="1"/>
      <c r="O24" s="116"/>
      <c r="P24" s="116"/>
      <c r="Q24" s="116"/>
    </row>
    <row r="25" spans="1:17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58"/>
      <c r="P25" s="116"/>
      <c r="Q25" s="159"/>
    </row>
    <row r="26" spans="1:17" ht="16.5" x14ac:dyDescent="0.3">
      <c r="A26" s="38" t="s">
        <v>28</v>
      </c>
      <c r="B26" s="58" t="s">
        <v>927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0"/>
      <c r="P26" s="116"/>
      <c r="Q26" s="157"/>
    </row>
    <row r="27" spans="1:17" ht="16.5" x14ac:dyDescent="0.3">
      <c r="A27" s="17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57"/>
      <c r="P27" s="116"/>
      <c r="Q27" s="116"/>
    </row>
    <row r="28" spans="1:17" ht="15" x14ac:dyDescent="0.25">
      <c r="A28" s="17"/>
      <c r="B28" s="15"/>
      <c r="C28" s="1"/>
      <c r="D28" s="46"/>
      <c r="E28" s="1"/>
      <c r="F28" s="1"/>
      <c r="G28" s="1"/>
      <c r="H28" s="1"/>
      <c r="I28" s="1"/>
      <c r="J28" s="1"/>
      <c r="K28" s="1"/>
      <c r="L28" s="1"/>
      <c r="M28" s="1"/>
      <c r="N28" s="1"/>
      <c r="O28" s="116"/>
      <c r="P28" s="116"/>
      <c r="Q28" s="116"/>
    </row>
    <row r="29" spans="1:17" ht="15" x14ac:dyDescent="0.25">
      <c r="A29" s="17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x14ac:dyDescent="0.25">
      <c r="A30" s="17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1"/>
      <c r="O34" s="1"/>
      <c r="P34" s="1"/>
      <c r="Q34" s="1"/>
    </row>
    <row r="35" spans="1:17" ht="15" x14ac:dyDescent="0.25">
      <c r="A35" s="183" t="s">
        <v>23</v>
      </c>
      <c r="B35" s="183"/>
      <c r="C35" s="183"/>
      <c r="D35" s="33"/>
      <c r="E35" s="183" t="s">
        <v>24</v>
      </c>
      <c r="F35" s="183"/>
      <c r="G35" s="33"/>
      <c r="H35" s="171" t="s">
        <v>2581</v>
      </c>
      <c r="I35" s="33"/>
      <c r="J35" s="34"/>
      <c r="K35" s="171" t="s">
        <v>2643</v>
      </c>
      <c r="L35" s="34"/>
      <c r="M35" s="33"/>
    </row>
    <row r="36" spans="1:17" ht="13.9" customHeight="1" x14ac:dyDescent="0.25">
      <c r="A36" s="184" t="s">
        <v>2580</v>
      </c>
      <c r="B36" s="184"/>
      <c r="C36" s="184"/>
      <c r="D36" s="33"/>
      <c r="E36" s="185" t="s">
        <v>25</v>
      </c>
      <c r="F36" s="185"/>
      <c r="G36" s="33"/>
      <c r="H36" s="35" t="s">
        <v>26</v>
      </c>
      <c r="I36" s="33"/>
      <c r="J36" s="186" t="s">
        <v>2644</v>
      </c>
      <c r="K36" s="186"/>
      <c r="L36" s="186"/>
      <c r="M36" s="33"/>
    </row>
    <row r="37" spans="1:17" ht="15" x14ac:dyDescent="0.25">
      <c r="A37" s="55"/>
      <c r="B37" s="55"/>
      <c r="C37" s="55"/>
      <c r="D37" s="1"/>
      <c r="E37" s="1"/>
      <c r="F37" s="1"/>
      <c r="G37" s="1"/>
      <c r="H37" s="1"/>
      <c r="I37" s="1"/>
      <c r="J37" s="187"/>
      <c r="K37" s="187"/>
      <c r="L37" s="187"/>
      <c r="M37" s="1"/>
    </row>
    <row r="38" spans="1:17" ht="15" x14ac:dyDescent="0.25">
      <c r="A38" s="179" t="s">
        <v>27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</row>
  </sheetData>
  <mergeCells count="15">
    <mergeCell ref="A1:M1"/>
    <mergeCell ref="A9:C10"/>
    <mergeCell ref="G9:H9"/>
    <mergeCell ref="L9:M9"/>
    <mergeCell ref="G10:H10"/>
    <mergeCell ref="A7:C7"/>
    <mergeCell ref="A38:M38"/>
    <mergeCell ref="A11:B11"/>
    <mergeCell ref="C11:G11"/>
    <mergeCell ref="I11:M11"/>
    <mergeCell ref="A35:C35"/>
    <mergeCell ref="E35:F35"/>
    <mergeCell ref="A36:C36"/>
    <mergeCell ref="E36:F36"/>
    <mergeCell ref="J36:L3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89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2.875" customWidth="1"/>
    <col min="7" max="7" width="19.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8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8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8" x14ac:dyDescent="0.25">
      <c r="A5" s="149" t="s">
        <v>0</v>
      </c>
      <c r="B5" s="38" t="s">
        <v>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" x14ac:dyDescent="0.25">
      <c r="A6" s="17"/>
      <c r="B6" s="1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2386</v>
      </c>
      <c r="D11" s="181"/>
      <c r="E11" s="181"/>
      <c r="F11" s="181"/>
      <c r="G11" s="181"/>
      <c r="H11" s="9" t="s">
        <v>9</v>
      </c>
      <c r="I11" s="182" t="s">
        <v>3025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2984</v>
      </c>
      <c r="B14" s="76" t="s">
        <v>2983</v>
      </c>
      <c r="C14" s="77">
        <v>43427</v>
      </c>
      <c r="D14" s="49"/>
      <c r="E14" s="50"/>
      <c r="F14" s="74" t="s">
        <v>179</v>
      </c>
      <c r="G14" s="26" t="s">
        <v>30</v>
      </c>
      <c r="H14" s="51" t="s">
        <v>2385</v>
      </c>
      <c r="I14" s="40"/>
      <c r="J14" s="61"/>
      <c r="K14" s="52"/>
      <c r="L14" s="29">
        <f t="shared" ref="L14:L30" si="0">J14*K14*0.16</f>
        <v>0</v>
      </c>
      <c r="M14" s="28">
        <v>6300</v>
      </c>
    </row>
    <row r="15" spans="1:13" ht="25.5" x14ac:dyDescent="0.2">
      <c r="A15" s="75" t="s">
        <v>2990</v>
      </c>
      <c r="B15" s="76" t="s">
        <v>2985</v>
      </c>
      <c r="C15" s="77">
        <v>43432</v>
      </c>
      <c r="D15" s="49"/>
      <c r="E15" s="50"/>
      <c r="F15" s="74" t="s">
        <v>179</v>
      </c>
      <c r="G15" s="26" t="s">
        <v>30</v>
      </c>
      <c r="H15" s="51" t="s">
        <v>2391</v>
      </c>
      <c r="I15" s="40"/>
      <c r="J15" s="61"/>
      <c r="K15" s="52"/>
      <c r="L15" s="29">
        <f t="shared" si="0"/>
        <v>0</v>
      </c>
      <c r="M15" s="28">
        <v>9250</v>
      </c>
    </row>
    <row r="16" spans="1:13" ht="25.5" x14ac:dyDescent="0.2">
      <c r="A16" s="75" t="s">
        <v>2991</v>
      </c>
      <c r="B16" s="76" t="s">
        <v>2986</v>
      </c>
      <c r="C16" s="77">
        <v>43441</v>
      </c>
      <c r="D16" s="49"/>
      <c r="E16" s="50"/>
      <c r="F16" s="74" t="s">
        <v>179</v>
      </c>
      <c r="G16" s="26" t="s">
        <v>30</v>
      </c>
      <c r="H16" s="51" t="s">
        <v>2392</v>
      </c>
      <c r="I16" s="40"/>
      <c r="J16" s="61"/>
      <c r="K16" s="52"/>
      <c r="L16" s="29">
        <f t="shared" si="0"/>
        <v>0</v>
      </c>
      <c r="M16" s="28">
        <v>9250</v>
      </c>
    </row>
    <row r="17" spans="1:13" ht="25.5" x14ac:dyDescent="0.2">
      <c r="A17" s="75" t="s">
        <v>2992</v>
      </c>
      <c r="B17" s="76" t="s">
        <v>2987</v>
      </c>
      <c r="C17" s="77">
        <v>43448</v>
      </c>
      <c r="D17" s="49"/>
      <c r="E17" s="50"/>
      <c r="F17" s="74" t="s">
        <v>179</v>
      </c>
      <c r="G17" s="26" t="s">
        <v>30</v>
      </c>
      <c r="H17" s="51" t="s">
        <v>2393</v>
      </c>
      <c r="I17" s="40"/>
      <c r="J17" s="61"/>
      <c r="K17" s="52"/>
      <c r="L17" s="29">
        <f t="shared" si="0"/>
        <v>0</v>
      </c>
      <c r="M17" s="28">
        <v>11300</v>
      </c>
    </row>
    <row r="18" spans="1:13" ht="25.5" x14ac:dyDescent="0.2">
      <c r="A18" s="75" t="s">
        <v>2993</v>
      </c>
      <c r="B18" s="76" t="s">
        <v>2988</v>
      </c>
      <c r="C18" s="77">
        <v>43462</v>
      </c>
      <c r="D18" s="36"/>
      <c r="E18" s="24"/>
      <c r="F18" s="74" t="s">
        <v>179</v>
      </c>
      <c r="G18" s="26" t="s">
        <v>30</v>
      </c>
      <c r="H18" s="47" t="s">
        <v>2394</v>
      </c>
      <c r="I18" s="27"/>
      <c r="J18" s="62"/>
      <c r="K18" s="53"/>
      <c r="L18" s="29">
        <f t="shared" si="0"/>
        <v>0</v>
      </c>
      <c r="M18" s="28">
        <v>8000</v>
      </c>
    </row>
    <row r="19" spans="1:13" ht="25.5" x14ac:dyDescent="0.2">
      <c r="A19" s="75" t="s">
        <v>2994</v>
      </c>
      <c r="B19" s="76" t="s">
        <v>2989</v>
      </c>
      <c r="C19" s="77">
        <v>43462</v>
      </c>
      <c r="D19" s="36"/>
      <c r="E19" s="24"/>
      <c r="F19" s="74" t="s">
        <v>179</v>
      </c>
      <c r="G19" s="26" t="s">
        <v>30</v>
      </c>
      <c r="H19" s="47" t="s">
        <v>2395</v>
      </c>
      <c r="I19" s="27"/>
      <c r="J19" s="62"/>
      <c r="K19" s="53"/>
      <c r="L19" s="29">
        <f t="shared" si="0"/>
        <v>0</v>
      </c>
      <c r="M19" s="28">
        <v>6250</v>
      </c>
    </row>
    <row r="20" spans="1:13" s="117" customFormat="1" x14ac:dyDescent="0.2">
      <c r="A20" s="75" t="s">
        <v>3008</v>
      </c>
      <c r="B20" s="76" t="s">
        <v>3007</v>
      </c>
      <c r="C20" s="77">
        <v>43440</v>
      </c>
      <c r="D20" s="120">
        <v>1177</v>
      </c>
      <c r="E20" s="106">
        <v>43427</v>
      </c>
      <c r="F20" s="161" t="s">
        <v>196</v>
      </c>
      <c r="G20" s="109" t="s">
        <v>2307</v>
      </c>
      <c r="H20" s="121" t="s">
        <v>2378</v>
      </c>
      <c r="I20" s="111" t="s">
        <v>96</v>
      </c>
      <c r="J20" s="112">
        <v>1</v>
      </c>
      <c r="K20" s="113">
        <v>2500</v>
      </c>
      <c r="L20" s="114">
        <f t="shared" si="0"/>
        <v>400</v>
      </c>
      <c r="M20" s="115">
        <f t="shared" ref="M20:M30" si="1">J20*K20+L20</f>
        <v>2900</v>
      </c>
    </row>
    <row r="21" spans="1:13" s="117" customFormat="1" x14ac:dyDescent="0.2">
      <c r="A21" s="75" t="s">
        <v>3006</v>
      </c>
      <c r="B21" s="76" t="s">
        <v>3005</v>
      </c>
      <c r="C21" s="77">
        <v>43440</v>
      </c>
      <c r="D21" s="120">
        <v>1129</v>
      </c>
      <c r="E21" s="106">
        <v>43427</v>
      </c>
      <c r="F21" s="161" t="s">
        <v>196</v>
      </c>
      <c r="G21" s="109" t="s">
        <v>2307</v>
      </c>
      <c r="H21" s="121" t="s">
        <v>583</v>
      </c>
      <c r="I21" s="111" t="s">
        <v>77</v>
      </c>
      <c r="J21" s="112">
        <v>350</v>
      </c>
      <c r="K21" s="113">
        <v>4.48274285714285</v>
      </c>
      <c r="L21" s="114">
        <f t="shared" si="0"/>
        <v>251.03359999999961</v>
      </c>
      <c r="M21" s="115">
        <f t="shared" si="1"/>
        <v>1819.9935999999971</v>
      </c>
    </row>
    <row r="22" spans="1:13" s="117" customFormat="1" ht="25.5" x14ac:dyDescent="0.2">
      <c r="A22" s="75" t="s">
        <v>3022</v>
      </c>
      <c r="B22" s="76" t="s">
        <v>3021</v>
      </c>
      <c r="C22" s="77">
        <v>43440</v>
      </c>
      <c r="D22" s="120">
        <v>1130</v>
      </c>
      <c r="E22" s="106">
        <v>43427</v>
      </c>
      <c r="F22" s="161" t="s">
        <v>285</v>
      </c>
      <c r="G22" s="109" t="s">
        <v>2307</v>
      </c>
      <c r="H22" s="121" t="s">
        <v>2408</v>
      </c>
      <c r="I22" s="111" t="s">
        <v>77</v>
      </c>
      <c r="J22" s="112">
        <v>38</v>
      </c>
      <c r="K22" s="113">
        <v>140.80447368421</v>
      </c>
      <c r="L22" s="114">
        <f t="shared" si="0"/>
        <v>856.09119999999677</v>
      </c>
      <c r="M22" s="115">
        <f t="shared" si="1"/>
        <v>6206.6611999999768</v>
      </c>
    </row>
    <row r="23" spans="1:13" s="117" customFormat="1" x14ac:dyDescent="0.2">
      <c r="A23" s="75" t="s">
        <v>3022</v>
      </c>
      <c r="B23" s="76" t="s">
        <v>3021</v>
      </c>
      <c r="C23" s="77">
        <v>43440</v>
      </c>
      <c r="D23" s="120">
        <v>1130</v>
      </c>
      <c r="E23" s="106">
        <v>43427</v>
      </c>
      <c r="F23" s="161" t="s">
        <v>285</v>
      </c>
      <c r="G23" s="109" t="s">
        <v>2307</v>
      </c>
      <c r="H23" s="121" t="s">
        <v>2409</v>
      </c>
      <c r="I23" s="111" t="s">
        <v>88</v>
      </c>
      <c r="J23" s="112">
        <v>100</v>
      </c>
      <c r="K23" s="113">
        <v>32.76</v>
      </c>
      <c r="L23" s="114">
        <f t="shared" si="0"/>
        <v>524.16</v>
      </c>
      <c r="M23" s="115">
        <f t="shared" si="1"/>
        <v>3800.16</v>
      </c>
    </row>
    <row r="24" spans="1:13" s="117" customFormat="1" x14ac:dyDescent="0.2">
      <c r="A24" s="75" t="s">
        <v>3022</v>
      </c>
      <c r="B24" s="76" t="s">
        <v>3021</v>
      </c>
      <c r="C24" s="77">
        <v>43440</v>
      </c>
      <c r="D24" s="120">
        <v>1130</v>
      </c>
      <c r="E24" s="106">
        <v>43427</v>
      </c>
      <c r="F24" s="161" t="s">
        <v>285</v>
      </c>
      <c r="G24" s="109" t="s">
        <v>2307</v>
      </c>
      <c r="H24" s="110" t="s">
        <v>2411</v>
      </c>
      <c r="I24" s="111" t="s">
        <v>88</v>
      </c>
      <c r="J24" s="112">
        <v>100</v>
      </c>
      <c r="K24" s="113">
        <v>32.76</v>
      </c>
      <c r="L24" s="114">
        <f t="shared" si="0"/>
        <v>524.16</v>
      </c>
      <c r="M24" s="115">
        <f t="shared" si="1"/>
        <v>3800.16</v>
      </c>
    </row>
    <row r="25" spans="1:13" s="117" customFormat="1" x14ac:dyDescent="0.2">
      <c r="A25" s="75" t="s">
        <v>3022</v>
      </c>
      <c r="B25" s="76" t="s">
        <v>3021</v>
      </c>
      <c r="C25" s="77">
        <v>43440</v>
      </c>
      <c r="D25" s="120">
        <v>1130</v>
      </c>
      <c r="E25" s="106">
        <v>43427</v>
      </c>
      <c r="F25" s="161" t="s">
        <v>285</v>
      </c>
      <c r="G25" s="109" t="s">
        <v>2307</v>
      </c>
      <c r="H25" s="110" t="s">
        <v>2412</v>
      </c>
      <c r="I25" s="111" t="s">
        <v>88</v>
      </c>
      <c r="J25" s="112">
        <v>25</v>
      </c>
      <c r="K25" s="113">
        <v>32.76</v>
      </c>
      <c r="L25" s="114">
        <f t="shared" si="0"/>
        <v>131.04</v>
      </c>
      <c r="M25" s="115">
        <f t="shared" si="1"/>
        <v>950.04</v>
      </c>
    </row>
    <row r="26" spans="1:13" s="117" customFormat="1" x14ac:dyDescent="0.2">
      <c r="A26" s="75" t="s">
        <v>3022</v>
      </c>
      <c r="B26" s="76" t="s">
        <v>3021</v>
      </c>
      <c r="C26" s="77">
        <v>43440</v>
      </c>
      <c r="D26" s="120">
        <v>1130</v>
      </c>
      <c r="E26" s="106">
        <v>43427</v>
      </c>
      <c r="F26" s="161" t="s">
        <v>285</v>
      </c>
      <c r="G26" s="109" t="s">
        <v>2307</v>
      </c>
      <c r="H26" s="110" t="s">
        <v>86</v>
      </c>
      <c r="I26" s="111" t="s">
        <v>88</v>
      </c>
      <c r="J26" s="112">
        <v>35</v>
      </c>
      <c r="K26" s="113">
        <v>28</v>
      </c>
      <c r="L26" s="114">
        <f t="shared" si="0"/>
        <v>156.80000000000001</v>
      </c>
      <c r="M26" s="115">
        <f t="shared" si="1"/>
        <v>1136.8</v>
      </c>
    </row>
    <row r="27" spans="1:13" s="117" customFormat="1" x14ac:dyDescent="0.2">
      <c r="A27" s="75" t="s">
        <v>3011</v>
      </c>
      <c r="B27" s="76" t="s">
        <v>3012</v>
      </c>
      <c r="C27" s="77">
        <v>43440</v>
      </c>
      <c r="D27" s="120">
        <v>2795</v>
      </c>
      <c r="E27" s="106">
        <v>43427</v>
      </c>
      <c r="F27" s="161" t="s">
        <v>196</v>
      </c>
      <c r="G27" s="109" t="s">
        <v>82</v>
      </c>
      <c r="H27" s="110" t="s">
        <v>577</v>
      </c>
      <c r="I27" s="111" t="s">
        <v>96</v>
      </c>
      <c r="J27" s="112">
        <v>2</v>
      </c>
      <c r="K27" s="113">
        <v>3189.6550000000002</v>
      </c>
      <c r="L27" s="114">
        <f t="shared" si="0"/>
        <v>1020.6896</v>
      </c>
      <c r="M27" s="115">
        <f t="shared" si="1"/>
        <v>7399.9996000000001</v>
      </c>
    </row>
    <row r="28" spans="1:13" s="117" customFormat="1" x14ac:dyDescent="0.2">
      <c r="A28" s="75" t="s">
        <v>3010</v>
      </c>
      <c r="B28" s="76" t="s">
        <v>3009</v>
      </c>
      <c r="C28" s="77">
        <v>43440</v>
      </c>
      <c r="D28" s="120">
        <v>2796</v>
      </c>
      <c r="E28" s="106">
        <v>43427</v>
      </c>
      <c r="F28" s="161" t="s">
        <v>196</v>
      </c>
      <c r="G28" s="109" t="s">
        <v>82</v>
      </c>
      <c r="H28" s="110" t="s">
        <v>2415</v>
      </c>
      <c r="I28" s="111" t="s">
        <v>96</v>
      </c>
      <c r="J28" s="153">
        <v>0.5</v>
      </c>
      <c r="K28" s="113">
        <v>2586.2199999999998</v>
      </c>
      <c r="L28" s="114">
        <f t="shared" si="0"/>
        <v>206.89759999999998</v>
      </c>
      <c r="M28" s="115">
        <f t="shared" si="1"/>
        <v>1500.0075999999999</v>
      </c>
    </row>
    <row r="29" spans="1:13" s="117" customFormat="1" x14ac:dyDescent="0.2">
      <c r="A29" s="75" t="s">
        <v>3023</v>
      </c>
      <c r="B29" s="76" t="s">
        <v>3024</v>
      </c>
      <c r="C29" s="77">
        <v>43440</v>
      </c>
      <c r="D29" s="120">
        <v>2797</v>
      </c>
      <c r="E29" s="106">
        <v>43427</v>
      </c>
      <c r="F29" s="161" t="s">
        <v>285</v>
      </c>
      <c r="G29" s="109" t="s">
        <v>82</v>
      </c>
      <c r="H29" s="110" t="s">
        <v>590</v>
      </c>
      <c r="I29" s="111" t="s">
        <v>88</v>
      </c>
      <c r="J29" s="112">
        <v>4</v>
      </c>
      <c r="K29" s="113">
        <v>42</v>
      </c>
      <c r="L29" s="114">
        <f t="shared" si="0"/>
        <v>26.88</v>
      </c>
      <c r="M29" s="115">
        <f t="shared" si="1"/>
        <v>194.88</v>
      </c>
    </row>
    <row r="30" spans="1:13" s="117" customFormat="1" x14ac:dyDescent="0.2">
      <c r="A30" s="75" t="s">
        <v>3023</v>
      </c>
      <c r="B30" s="76" t="s">
        <v>3024</v>
      </c>
      <c r="C30" s="77">
        <v>43440</v>
      </c>
      <c r="D30" s="120">
        <v>2797</v>
      </c>
      <c r="E30" s="106">
        <v>43427</v>
      </c>
      <c r="F30" s="161" t="s">
        <v>285</v>
      </c>
      <c r="G30" s="109" t="s">
        <v>82</v>
      </c>
      <c r="H30" s="110" t="s">
        <v>2416</v>
      </c>
      <c r="I30" s="111" t="s">
        <v>88</v>
      </c>
      <c r="J30" s="112">
        <v>2</v>
      </c>
      <c r="K30" s="113">
        <v>45</v>
      </c>
      <c r="L30" s="114">
        <f t="shared" si="0"/>
        <v>14.4</v>
      </c>
      <c r="M30" s="115">
        <f t="shared" si="1"/>
        <v>104.4</v>
      </c>
    </row>
    <row r="31" spans="1:13" s="117" customFormat="1" x14ac:dyDescent="0.2">
      <c r="A31" s="75" t="s">
        <v>3014</v>
      </c>
      <c r="B31" s="76" t="s">
        <v>3013</v>
      </c>
      <c r="C31" s="77">
        <v>43440</v>
      </c>
      <c r="D31" s="120">
        <v>2798</v>
      </c>
      <c r="E31" s="106">
        <v>43427</v>
      </c>
      <c r="F31" s="161" t="s">
        <v>440</v>
      </c>
      <c r="G31" s="109" t="s">
        <v>82</v>
      </c>
      <c r="H31" s="110" t="s">
        <v>2417</v>
      </c>
      <c r="I31" s="111" t="s">
        <v>473</v>
      </c>
      <c r="J31" s="112">
        <v>1</v>
      </c>
      <c r="K31" s="113">
        <v>585</v>
      </c>
      <c r="L31" s="114">
        <f t="shared" ref="L31:L42" si="2">J31*K31*0.16</f>
        <v>93.600000000000009</v>
      </c>
      <c r="M31" s="115">
        <f t="shared" ref="M31:M42" si="3">J31*K31+L31</f>
        <v>678.6</v>
      </c>
    </row>
    <row r="32" spans="1:13" s="117" customFormat="1" x14ac:dyDescent="0.2">
      <c r="A32" s="75" t="s">
        <v>3014</v>
      </c>
      <c r="B32" s="76" t="s">
        <v>3013</v>
      </c>
      <c r="C32" s="77">
        <v>43440</v>
      </c>
      <c r="D32" s="120">
        <v>2798</v>
      </c>
      <c r="E32" s="106">
        <v>43427</v>
      </c>
      <c r="F32" s="161" t="s">
        <v>440</v>
      </c>
      <c r="G32" s="109" t="s">
        <v>82</v>
      </c>
      <c r="H32" s="110" t="s">
        <v>2418</v>
      </c>
      <c r="I32" s="111" t="s">
        <v>473</v>
      </c>
      <c r="J32" s="112">
        <v>2</v>
      </c>
      <c r="K32" s="113">
        <v>775</v>
      </c>
      <c r="L32" s="114">
        <f t="shared" si="2"/>
        <v>248</v>
      </c>
      <c r="M32" s="115">
        <f t="shared" si="3"/>
        <v>1798</v>
      </c>
    </row>
    <row r="33" spans="1:17" s="117" customFormat="1" ht="25.5" x14ac:dyDescent="0.2">
      <c r="A33" s="75" t="s">
        <v>3014</v>
      </c>
      <c r="B33" s="76" t="s">
        <v>3013</v>
      </c>
      <c r="C33" s="77">
        <v>43440</v>
      </c>
      <c r="D33" s="120">
        <v>2798</v>
      </c>
      <c r="E33" s="106">
        <v>43427</v>
      </c>
      <c r="F33" s="161" t="s">
        <v>440</v>
      </c>
      <c r="G33" s="109" t="s">
        <v>82</v>
      </c>
      <c r="H33" s="110" t="s">
        <v>2419</v>
      </c>
      <c r="I33" s="111" t="s">
        <v>77</v>
      </c>
      <c r="J33" s="112">
        <v>6</v>
      </c>
      <c r="K33" s="113">
        <v>12</v>
      </c>
      <c r="L33" s="114">
        <f t="shared" si="2"/>
        <v>11.52</v>
      </c>
      <c r="M33" s="115">
        <f t="shared" si="3"/>
        <v>83.52</v>
      </c>
    </row>
    <row r="34" spans="1:17" s="117" customFormat="1" x14ac:dyDescent="0.2">
      <c r="A34" s="75" t="s">
        <v>3014</v>
      </c>
      <c r="B34" s="76" t="s">
        <v>3013</v>
      </c>
      <c r="C34" s="77">
        <v>43440</v>
      </c>
      <c r="D34" s="120">
        <v>2798</v>
      </c>
      <c r="E34" s="106">
        <v>43427</v>
      </c>
      <c r="F34" s="161" t="s">
        <v>440</v>
      </c>
      <c r="G34" s="109" t="s">
        <v>82</v>
      </c>
      <c r="H34" s="110" t="s">
        <v>2420</v>
      </c>
      <c r="I34" s="111" t="s">
        <v>77</v>
      </c>
      <c r="J34" s="112">
        <v>4</v>
      </c>
      <c r="K34" s="113">
        <v>16</v>
      </c>
      <c r="L34" s="114">
        <f t="shared" si="2"/>
        <v>10.24</v>
      </c>
      <c r="M34" s="115">
        <f t="shared" si="3"/>
        <v>74.239999999999995</v>
      </c>
    </row>
    <row r="35" spans="1:17" s="117" customFormat="1" ht="25.5" x14ac:dyDescent="0.2">
      <c r="A35" s="75" t="s">
        <v>3014</v>
      </c>
      <c r="B35" s="76" t="s">
        <v>3013</v>
      </c>
      <c r="C35" s="77">
        <v>43440</v>
      </c>
      <c r="D35" s="120">
        <v>2798</v>
      </c>
      <c r="E35" s="106">
        <v>43427</v>
      </c>
      <c r="F35" s="161" t="s">
        <v>440</v>
      </c>
      <c r="G35" s="109" t="s">
        <v>82</v>
      </c>
      <c r="H35" s="110" t="s">
        <v>2421</v>
      </c>
      <c r="I35" s="111" t="s">
        <v>77</v>
      </c>
      <c r="J35" s="112">
        <v>5</v>
      </c>
      <c r="K35" s="113">
        <v>29</v>
      </c>
      <c r="L35" s="114">
        <f t="shared" si="2"/>
        <v>23.2</v>
      </c>
      <c r="M35" s="115">
        <f t="shared" si="3"/>
        <v>168.2</v>
      </c>
    </row>
    <row r="36" spans="1:17" s="117" customFormat="1" ht="25.5" x14ac:dyDescent="0.2">
      <c r="A36" s="75" t="s">
        <v>3014</v>
      </c>
      <c r="B36" s="76" t="s">
        <v>3013</v>
      </c>
      <c r="C36" s="77">
        <v>43440</v>
      </c>
      <c r="D36" s="120">
        <v>2798</v>
      </c>
      <c r="E36" s="106">
        <v>43427</v>
      </c>
      <c r="F36" s="161" t="s">
        <v>440</v>
      </c>
      <c r="G36" s="109" t="s">
        <v>82</v>
      </c>
      <c r="H36" s="110" t="s">
        <v>2422</v>
      </c>
      <c r="I36" s="111" t="s">
        <v>77</v>
      </c>
      <c r="J36" s="112">
        <v>12</v>
      </c>
      <c r="K36" s="113">
        <v>6</v>
      </c>
      <c r="L36" s="114">
        <f t="shared" si="2"/>
        <v>11.52</v>
      </c>
      <c r="M36" s="115">
        <f t="shared" si="3"/>
        <v>83.52</v>
      </c>
    </row>
    <row r="37" spans="1:17" s="117" customFormat="1" x14ac:dyDescent="0.2">
      <c r="A37" s="75" t="s">
        <v>3014</v>
      </c>
      <c r="B37" s="76" t="s">
        <v>3013</v>
      </c>
      <c r="C37" s="77">
        <v>43440</v>
      </c>
      <c r="D37" s="120">
        <v>2798</v>
      </c>
      <c r="E37" s="106">
        <v>43427</v>
      </c>
      <c r="F37" s="161" t="s">
        <v>440</v>
      </c>
      <c r="G37" s="109" t="s">
        <v>82</v>
      </c>
      <c r="H37" s="110" t="s">
        <v>1433</v>
      </c>
      <c r="I37" s="111" t="s">
        <v>77</v>
      </c>
      <c r="J37" s="112">
        <v>3</v>
      </c>
      <c r="K37" s="113">
        <v>67</v>
      </c>
      <c r="L37" s="114">
        <f t="shared" si="2"/>
        <v>32.160000000000004</v>
      </c>
      <c r="M37" s="115">
        <f t="shared" si="3"/>
        <v>233.16</v>
      </c>
    </row>
    <row r="38" spans="1:17" s="117" customFormat="1" x14ac:dyDescent="0.2">
      <c r="A38" s="75" t="s">
        <v>3014</v>
      </c>
      <c r="B38" s="76" t="s">
        <v>3013</v>
      </c>
      <c r="C38" s="77">
        <v>43440</v>
      </c>
      <c r="D38" s="120">
        <v>2798</v>
      </c>
      <c r="E38" s="106">
        <v>43427</v>
      </c>
      <c r="F38" s="161" t="s">
        <v>440</v>
      </c>
      <c r="G38" s="109" t="s">
        <v>82</v>
      </c>
      <c r="H38" s="110" t="s">
        <v>2423</v>
      </c>
      <c r="I38" s="111" t="s">
        <v>77</v>
      </c>
      <c r="J38" s="112">
        <v>20</v>
      </c>
      <c r="K38" s="113">
        <v>6</v>
      </c>
      <c r="L38" s="114">
        <f t="shared" si="2"/>
        <v>19.2</v>
      </c>
      <c r="M38" s="115">
        <f t="shared" si="3"/>
        <v>139.19999999999999</v>
      </c>
    </row>
    <row r="39" spans="1:17" s="117" customFormat="1" x14ac:dyDescent="0.2">
      <c r="A39" s="75" t="s">
        <v>3014</v>
      </c>
      <c r="B39" s="76" t="s">
        <v>3013</v>
      </c>
      <c r="C39" s="77">
        <v>43440</v>
      </c>
      <c r="D39" s="120">
        <v>2798</v>
      </c>
      <c r="E39" s="106">
        <v>43427</v>
      </c>
      <c r="F39" s="161" t="s">
        <v>440</v>
      </c>
      <c r="G39" s="109" t="s">
        <v>82</v>
      </c>
      <c r="H39" s="110" t="s">
        <v>2424</v>
      </c>
      <c r="I39" s="111" t="s">
        <v>77</v>
      </c>
      <c r="J39" s="112">
        <v>8</v>
      </c>
      <c r="K39" s="113">
        <v>109</v>
      </c>
      <c r="L39" s="114">
        <f t="shared" si="2"/>
        <v>139.52000000000001</v>
      </c>
      <c r="M39" s="115">
        <f t="shared" si="3"/>
        <v>1011.52</v>
      </c>
    </row>
    <row r="40" spans="1:17" s="117" customFormat="1" x14ac:dyDescent="0.2">
      <c r="A40" s="75" t="s">
        <v>3014</v>
      </c>
      <c r="B40" s="76" t="s">
        <v>3013</v>
      </c>
      <c r="C40" s="77">
        <v>43440</v>
      </c>
      <c r="D40" s="120">
        <v>2798</v>
      </c>
      <c r="E40" s="106">
        <v>43427</v>
      </c>
      <c r="F40" s="161" t="s">
        <v>440</v>
      </c>
      <c r="G40" s="109" t="s">
        <v>82</v>
      </c>
      <c r="H40" s="110" t="s">
        <v>1432</v>
      </c>
      <c r="I40" s="111" t="s">
        <v>77</v>
      </c>
      <c r="J40" s="112">
        <v>1</v>
      </c>
      <c r="K40" s="113">
        <v>45</v>
      </c>
      <c r="L40" s="114">
        <f t="shared" si="2"/>
        <v>7.2</v>
      </c>
      <c r="M40" s="115">
        <f t="shared" si="3"/>
        <v>52.2</v>
      </c>
    </row>
    <row r="41" spans="1:17" s="117" customFormat="1" x14ac:dyDescent="0.2">
      <c r="A41" s="75" t="s">
        <v>3014</v>
      </c>
      <c r="B41" s="76" t="s">
        <v>3013</v>
      </c>
      <c r="C41" s="77">
        <v>43440</v>
      </c>
      <c r="D41" s="120">
        <v>2798</v>
      </c>
      <c r="E41" s="106">
        <v>43427</v>
      </c>
      <c r="F41" s="161" t="s">
        <v>440</v>
      </c>
      <c r="G41" s="109" t="s">
        <v>82</v>
      </c>
      <c r="H41" s="110" t="s">
        <v>1428</v>
      </c>
      <c r="I41" s="111" t="s">
        <v>77</v>
      </c>
      <c r="J41" s="112">
        <v>2</v>
      </c>
      <c r="K41" s="113">
        <v>22</v>
      </c>
      <c r="L41" s="114">
        <f t="shared" si="2"/>
        <v>7.04</v>
      </c>
      <c r="M41" s="115">
        <f t="shared" si="3"/>
        <v>51.04</v>
      </c>
    </row>
    <row r="42" spans="1:17" s="117" customFormat="1" x14ac:dyDescent="0.2">
      <c r="A42" s="75" t="s">
        <v>3014</v>
      </c>
      <c r="B42" s="76" t="s">
        <v>3013</v>
      </c>
      <c r="C42" s="77">
        <v>43440</v>
      </c>
      <c r="D42" s="120">
        <v>2798</v>
      </c>
      <c r="E42" s="106">
        <v>43427</v>
      </c>
      <c r="F42" s="161" t="s">
        <v>440</v>
      </c>
      <c r="G42" s="109" t="s">
        <v>82</v>
      </c>
      <c r="H42" s="110" t="s">
        <v>2425</v>
      </c>
      <c r="I42" s="111" t="s">
        <v>77</v>
      </c>
      <c r="J42" s="112">
        <v>4</v>
      </c>
      <c r="K42" s="113">
        <v>865</v>
      </c>
      <c r="L42" s="114">
        <f t="shared" si="2"/>
        <v>553.6</v>
      </c>
      <c r="M42" s="115">
        <f t="shared" si="3"/>
        <v>4013.6</v>
      </c>
    </row>
    <row r="43" spans="1:17" s="117" customFormat="1" ht="25.5" x14ac:dyDescent="0.2">
      <c r="A43" s="75" t="s">
        <v>3014</v>
      </c>
      <c r="B43" s="76" t="s">
        <v>3013</v>
      </c>
      <c r="C43" s="77">
        <v>43440</v>
      </c>
      <c r="D43" s="120">
        <v>2798</v>
      </c>
      <c r="E43" s="106">
        <v>43427</v>
      </c>
      <c r="F43" s="161" t="s">
        <v>440</v>
      </c>
      <c r="G43" s="109" t="s">
        <v>82</v>
      </c>
      <c r="H43" s="110" t="s">
        <v>2426</v>
      </c>
      <c r="I43" s="111" t="s">
        <v>77</v>
      </c>
      <c r="J43" s="112">
        <v>1</v>
      </c>
      <c r="K43" s="113">
        <v>15</v>
      </c>
      <c r="L43" s="114">
        <f t="shared" ref="L43:L50" si="4">J43*K43*0.16</f>
        <v>2.4</v>
      </c>
      <c r="M43" s="115">
        <f t="shared" ref="M43:M50" si="5">J43*K43+L43</f>
        <v>17.399999999999999</v>
      </c>
    </row>
    <row r="44" spans="1:17" s="117" customFormat="1" ht="25.5" x14ac:dyDescent="0.25">
      <c r="A44" s="75" t="s">
        <v>3014</v>
      </c>
      <c r="B44" s="76" t="s">
        <v>3013</v>
      </c>
      <c r="C44" s="77">
        <v>43440</v>
      </c>
      <c r="D44" s="120">
        <v>2798</v>
      </c>
      <c r="E44" s="106">
        <v>43427</v>
      </c>
      <c r="F44" s="161" t="s">
        <v>440</v>
      </c>
      <c r="G44" s="109" t="s">
        <v>82</v>
      </c>
      <c r="H44" s="110" t="s">
        <v>2427</v>
      </c>
      <c r="I44" s="111" t="s">
        <v>2326</v>
      </c>
      <c r="J44" s="112">
        <v>1</v>
      </c>
      <c r="K44" s="113">
        <v>76</v>
      </c>
      <c r="L44" s="114">
        <f t="shared" si="4"/>
        <v>12.16</v>
      </c>
      <c r="M44" s="115">
        <f t="shared" si="5"/>
        <v>88.16</v>
      </c>
      <c r="N44" s="116"/>
      <c r="O44" s="116"/>
      <c r="P44" s="116"/>
      <c r="Q44" s="116"/>
    </row>
    <row r="45" spans="1:17" s="117" customFormat="1" ht="15" x14ac:dyDescent="0.25">
      <c r="A45" s="75" t="s">
        <v>3002</v>
      </c>
      <c r="B45" s="76" t="s">
        <v>3001</v>
      </c>
      <c r="C45" s="77">
        <v>43440</v>
      </c>
      <c r="D45" s="120">
        <v>680</v>
      </c>
      <c r="E45" s="106">
        <v>43427</v>
      </c>
      <c r="F45" s="161" t="s">
        <v>258</v>
      </c>
      <c r="G45" s="109" t="s">
        <v>1392</v>
      </c>
      <c r="H45" s="110" t="s">
        <v>2428</v>
      </c>
      <c r="I45" s="111" t="s">
        <v>59</v>
      </c>
      <c r="J45" s="112">
        <v>1</v>
      </c>
      <c r="K45" s="113">
        <v>1849.96</v>
      </c>
      <c r="L45" s="114">
        <f t="shared" si="4"/>
        <v>295.99360000000001</v>
      </c>
      <c r="M45" s="115">
        <f t="shared" si="5"/>
        <v>2145.9535999999998</v>
      </c>
      <c r="N45" s="116"/>
      <c r="O45" s="116"/>
      <c r="P45" s="116"/>
      <c r="Q45" s="116"/>
    </row>
    <row r="46" spans="1:17" s="117" customFormat="1" ht="15" x14ac:dyDescent="0.25">
      <c r="A46" s="75" t="s">
        <v>2996</v>
      </c>
      <c r="B46" s="76" t="s">
        <v>2995</v>
      </c>
      <c r="C46" s="77">
        <v>43440</v>
      </c>
      <c r="D46" s="120">
        <v>681</v>
      </c>
      <c r="E46" s="106">
        <v>43427</v>
      </c>
      <c r="F46" s="161" t="s">
        <v>258</v>
      </c>
      <c r="G46" s="109" t="s">
        <v>1392</v>
      </c>
      <c r="H46" s="110" t="s">
        <v>2429</v>
      </c>
      <c r="I46" s="111" t="s">
        <v>59</v>
      </c>
      <c r="J46" s="112">
        <v>2</v>
      </c>
      <c r="K46" s="113">
        <v>1849.96</v>
      </c>
      <c r="L46" s="114">
        <f t="shared" si="4"/>
        <v>591.98720000000003</v>
      </c>
      <c r="M46" s="115">
        <f t="shared" si="5"/>
        <v>4291.9071999999996</v>
      </c>
      <c r="N46" s="116"/>
      <c r="O46" s="116"/>
      <c r="P46" s="116"/>
      <c r="Q46" s="116"/>
    </row>
    <row r="47" spans="1:17" s="117" customFormat="1" ht="15" x14ac:dyDescent="0.25">
      <c r="A47" s="75" t="s">
        <v>2997</v>
      </c>
      <c r="B47" s="76" t="s">
        <v>2999</v>
      </c>
      <c r="C47" s="77">
        <v>43440</v>
      </c>
      <c r="D47" s="120">
        <v>682</v>
      </c>
      <c r="E47" s="106">
        <v>43427</v>
      </c>
      <c r="F47" s="161" t="s">
        <v>258</v>
      </c>
      <c r="G47" s="109" t="s">
        <v>1392</v>
      </c>
      <c r="H47" s="110" t="s">
        <v>2430</v>
      </c>
      <c r="I47" s="111" t="s">
        <v>59</v>
      </c>
      <c r="J47" s="112">
        <v>1</v>
      </c>
      <c r="K47" s="113">
        <v>1453.55</v>
      </c>
      <c r="L47" s="114">
        <f t="shared" si="4"/>
        <v>232.56799999999998</v>
      </c>
      <c r="M47" s="115">
        <f t="shared" si="5"/>
        <v>1686.1179999999999</v>
      </c>
      <c r="N47" s="116"/>
      <c r="O47" s="116"/>
      <c r="P47" s="116"/>
      <c r="Q47" s="116"/>
    </row>
    <row r="48" spans="1:17" s="117" customFormat="1" ht="15" x14ac:dyDescent="0.25">
      <c r="A48" s="75" t="s">
        <v>2998</v>
      </c>
      <c r="B48" s="76" t="s">
        <v>3000</v>
      </c>
      <c r="C48" s="77">
        <v>43440</v>
      </c>
      <c r="D48" s="120">
        <v>683</v>
      </c>
      <c r="E48" s="106">
        <v>43427</v>
      </c>
      <c r="F48" s="161" t="s">
        <v>258</v>
      </c>
      <c r="G48" s="109" t="s">
        <v>1392</v>
      </c>
      <c r="H48" s="110" t="s">
        <v>460</v>
      </c>
      <c r="I48" s="111" t="s">
        <v>58</v>
      </c>
      <c r="J48" s="112">
        <v>4</v>
      </c>
      <c r="K48" s="113">
        <v>594.64</v>
      </c>
      <c r="L48" s="114">
        <f t="shared" si="4"/>
        <v>380.56959999999998</v>
      </c>
      <c r="M48" s="115">
        <f t="shared" si="5"/>
        <v>2759.1295999999998</v>
      </c>
      <c r="N48" s="116"/>
      <c r="O48" s="116"/>
      <c r="P48" s="116"/>
      <c r="Q48" s="116"/>
    </row>
    <row r="49" spans="1:17" s="117" customFormat="1" ht="25.5" x14ac:dyDescent="0.25">
      <c r="A49" s="75" t="s">
        <v>3016</v>
      </c>
      <c r="B49" s="76" t="s">
        <v>3015</v>
      </c>
      <c r="C49" s="77">
        <v>43440</v>
      </c>
      <c r="D49" s="120">
        <v>10683</v>
      </c>
      <c r="E49" s="106">
        <v>43431</v>
      </c>
      <c r="F49" s="161" t="s">
        <v>267</v>
      </c>
      <c r="G49" s="122" t="s">
        <v>1406</v>
      </c>
      <c r="H49" s="110" t="s">
        <v>1457</v>
      </c>
      <c r="I49" s="111" t="s">
        <v>1463</v>
      </c>
      <c r="J49" s="112">
        <v>4</v>
      </c>
      <c r="K49" s="113">
        <v>377.15</v>
      </c>
      <c r="L49" s="114">
        <f t="shared" si="4"/>
        <v>241.37599999999998</v>
      </c>
      <c r="M49" s="115">
        <f t="shared" si="5"/>
        <v>1749.9759999999999</v>
      </c>
      <c r="N49" s="116"/>
      <c r="O49" s="116"/>
      <c r="P49" s="116"/>
      <c r="Q49" s="116"/>
    </row>
    <row r="50" spans="1:17" s="117" customFormat="1" ht="15" x14ac:dyDescent="0.25">
      <c r="A50" s="75" t="s">
        <v>3004</v>
      </c>
      <c r="B50" s="76" t="s">
        <v>3003</v>
      </c>
      <c r="C50" s="77">
        <v>43440</v>
      </c>
      <c r="D50" s="120">
        <v>1177</v>
      </c>
      <c r="E50" s="106">
        <v>43432</v>
      </c>
      <c r="F50" s="161" t="s">
        <v>196</v>
      </c>
      <c r="G50" s="122" t="s">
        <v>2307</v>
      </c>
      <c r="H50" s="110" t="s">
        <v>2410</v>
      </c>
      <c r="I50" s="111" t="s">
        <v>96</v>
      </c>
      <c r="J50" s="112">
        <v>1.1777770000000001</v>
      </c>
      <c r="K50" s="113">
        <v>3103.4482758620602</v>
      </c>
      <c r="L50" s="114">
        <f t="shared" si="4"/>
        <v>584.82719999999847</v>
      </c>
      <c r="M50" s="115">
        <f t="shared" si="5"/>
        <v>4239.9971999999889</v>
      </c>
      <c r="N50" s="116"/>
      <c r="O50" s="116"/>
      <c r="P50" s="116"/>
      <c r="Q50" s="116"/>
    </row>
    <row r="51" spans="1:17" s="117" customFormat="1" ht="15" x14ac:dyDescent="0.25">
      <c r="A51" s="75" t="s">
        <v>3018</v>
      </c>
      <c r="B51" s="76" t="s">
        <v>3017</v>
      </c>
      <c r="C51" s="77">
        <v>43433</v>
      </c>
      <c r="D51" s="120" t="s">
        <v>2479</v>
      </c>
      <c r="E51" s="106">
        <v>43420</v>
      </c>
      <c r="F51" s="161" t="s">
        <v>285</v>
      </c>
      <c r="G51" s="122" t="s">
        <v>2480</v>
      </c>
      <c r="H51" s="110" t="s">
        <v>2477</v>
      </c>
      <c r="I51" s="111" t="s">
        <v>77</v>
      </c>
      <c r="J51" s="153">
        <v>19.5</v>
      </c>
      <c r="K51" s="113">
        <v>430.46</v>
      </c>
      <c r="L51" s="114">
        <f t="shared" ref="L51:L63" si="6">J51*K51*0.16</f>
        <v>1343.0352</v>
      </c>
      <c r="M51" s="115">
        <f t="shared" ref="M51:M63" si="7">J51*K51+L51</f>
        <v>9737.0051999999996</v>
      </c>
      <c r="N51" s="116"/>
      <c r="O51" s="116"/>
      <c r="P51" s="116"/>
      <c r="Q51" s="116"/>
    </row>
    <row r="52" spans="1:17" s="117" customFormat="1" ht="15" x14ac:dyDescent="0.25">
      <c r="A52" s="75" t="s">
        <v>3018</v>
      </c>
      <c r="B52" s="76" t="s">
        <v>3017</v>
      </c>
      <c r="C52" s="77">
        <v>43433</v>
      </c>
      <c r="D52" s="120" t="s">
        <v>2479</v>
      </c>
      <c r="E52" s="106">
        <v>43420</v>
      </c>
      <c r="F52" s="161" t="s">
        <v>285</v>
      </c>
      <c r="G52" s="122" t="s">
        <v>2480</v>
      </c>
      <c r="H52" s="110" t="s">
        <v>2478</v>
      </c>
      <c r="I52" s="111" t="s">
        <v>77</v>
      </c>
      <c r="J52" s="112">
        <v>3</v>
      </c>
      <c r="K52" s="113">
        <v>344.84</v>
      </c>
      <c r="L52" s="114">
        <f t="shared" si="6"/>
        <v>165.5232</v>
      </c>
      <c r="M52" s="115">
        <f t="shared" si="7"/>
        <v>1200.0432000000001</v>
      </c>
      <c r="N52" s="116"/>
      <c r="O52" s="116"/>
      <c r="P52" s="116"/>
      <c r="Q52" s="116"/>
    </row>
    <row r="53" spans="1:17" s="117" customFormat="1" ht="15" x14ac:dyDescent="0.25">
      <c r="A53" s="75" t="s">
        <v>3018</v>
      </c>
      <c r="B53" s="76" t="s">
        <v>3017</v>
      </c>
      <c r="C53" s="77">
        <v>43433</v>
      </c>
      <c r="D53" s="120" t="s">
        <v>2479</v>
      </c>
      <c r="E53" s="106">
        <v>43420</v>
      </c>
      <c r="F53" s="161" t="s">
        <v>285</v>
      </c>
      <c r="G53" s="122" t="s">
        <v>2480</v>
      </c>
      <c r="H53" s="110" t="s">
        <v>2481</v>
      </c>
      <c r="I53" s="111" t="s">
        <v>77</v>
      </c>
      <c r="J53" s="112">
        <v>6</v>
      </c>
      <c r="K53" s="113">
        <v>431.04</v>
      </c>
      <c r="L53" s="114">
        <f t="shared" si="6"/>
        <v>413.79840000000007</v>
      </c>
      <c r="M53" s="115">
        <f t="shared" si="7"/>
        <v>3000.0384000000004</v>
      </c>
      <c r="N53" s="116"/>
      <c r="O53" s="116"/>
      <c r="P53" s="116"/>
      <c r="Q53" s="116"/>
    </row>
    <row r="54" spans="1:17" s="117" customFormat="1" ht="15" x14ac:dyDescent="0.25">
      <c r="A54" s="75" t="s">
        <v>3018</v>
      </c>
      <c r="B54" s="76" t="s">
        <v>3017</v>
      </c>
      <c r="C54" s="77">
        <v>43433</v>
      </c>
      <c r="D54" s="120" t="s">
        <v>2479</v>
      </c>
      <c r="E54" s="106">
        <v>43420</v>
      </c>
      <c r="F54" s="161" t="s">
        <v>285</v>
      </c>
      <c r="G54" s="122" t="s">
        <v>2480</v>
      </c>
      <c r="H54" s="110" t="s">
        <v>2482</v>
      </c>
      <c r="I54" s="111" t="s">
        <v>2492</v>
      </c>
      <c r="J54" s="112">
        <v>1</v>
      </c>
      <c r="K54" s="113">
        <v>255.74</v>
      </c>
      <c r="L54" s="114">
        <f t="shared" si="6"/>
        <v>40.918400000000005</v>
      </c>
      <c r="M54" s="115">
        <f t="shared" si="7"/>
        <v>296.65840000000003</v>
      </c>
      <c r="N54" s="116"/>
      <c r="O54" s="116"/>
      <c r="P54" s="116"/>
      <c r="Q54" s="116"/>
    </row>
    <row r="55" spans="1:17" s="117" customFormat="1" ht="15" x14ac:dyDescent="0.25">
      <c r="A55" s="75" t="s">
        <v>3018</v>
      </c>
      <c r="B55" s="76" t="s">
        <v>3017</v>
      </c>
      <c r="C55" s="77">
        <v>43433</v>
      </c>
      <c r="D55" s="120" t="s">
        <v>2479</v>
      </c>
      <c r="E55" s="106">
        <v>43420</v>
      </c>
      <c r="F55" s="161" t="s">
        <v>285</v>
      </c>
      <c r="G55" s="122" t="s">
        <v>2480</v>
      </c>
      <c r="H55" s="110" t="s">
        <v>2483</v>
      </c>
      <c r="I55" s="111" t="s">
        <v>77</v>
      </c>
      <c r="J55" s="112">
        <v>1</v>
      </c>
      <c r="K55" s="113">
        <v>301.73</v>
      </c>
      <c r="L55" s="114">
        <f t="shared" si="6"/>
        <v>48.276800000000001</v>
      </c>
      <c r="M55" s="115">
        <f t="shared" si="7"/>
        <v>350.0068</v>
      </c>
      <c r="N55" s="116"/>
      <c r="O55" s="116"/>
      <c r="P55" s="116"/>
      <c r="Q55" s="116"/>
    </row>
    <row r="56" spans="1:17" s="117" customFormat="1" ht="15" x14ac:dyDescent="0.25">
      <c r="A56" s="75" t="s">
        <v>3018</v>
      </c>
      <c r="B56" s="76" t="s">
        <v>3017</v>
      </c>
      <c r="C56" s="77">
        <v>43433</v>
      </c>
      <c r="D56" s="120" t="s">
        <v>2479</v>
      </c>
      <c r="E56" s="106">
        <v>43420</v>
      </c>
      <c r="F56" s="161" t="s">
        <v>285</v>
      </c>
      <c r="G56" s="122" t="s">
        <v>2480</v>
      </c>
      <c r="H56" s="110" t="s">
        <v>2484</v>
      </c>
      <c r="I56" s="111" t="s">
        <v>77</v>
      </c>
      <c r="J56" s="112">
        <v>3</v>
      </c>
      <c r="K56" s="113">
        <v>397.94</v>
      </c>
      <c r="L56" s="114">
        <f t="shared" si="6"/>
        <v>191.0112</v>
      </c>
      <c r="M56" s="115">
        <f t="shared" si="7"/>
        <v>1384.8311999999999</v>
      </c>
      <c r="N56" s="116"/>
      <c r="O56" s="116"/>
      <c r="P56" s="116"/>
      <c r="Q56" s="116"/>
    </row>
    <row r="57" spans="1:17" s="117" customFormat="1" ht="15" x14ac:dyDescent="0.25">
      <c r="A57" s="75" t="s">
        <v>3018</v>
      </c>
      <c r="B57" s="76" t="s">
        <v>3017</v>
      </c>
      <c r="C57" s="77">
        <v>43433</v>
      </c>
      <c r="D57" s="120" t="s">
        <v>2479</v>
      </c>
      <c r="E57" s="106">
        <v>43420</v>
      </c>
      <c r="F57" s="161" t="s">
        <v>285</v>
      </c>
      <c r="G57" s="122" t="s">
        <v>2480</v>
      </c>
      <c r="H57" s="110" t="s">
        <v>2485</v>
      </c>
      <c r="I57" s="111" t="s">
        <v>77</v>
      </c>
      <c r="J57" s="112">
        <v>3</v>
      </c>
      <c r="K57" s="113">
        <v>432.41</v>
      </c>
      <c r="L57" s="114">
        <f t="shared" si="6"/>
        <v>207.55680000000001</v>
      </c>
      <c r="M57" s="115">
        <f t="shared" si="7"/>
        <v>1504.7868000000001</v>
      </c>
      <c r="N57" s="116"/>
      <c r="O57" s="116"/>
      <c r="P57" s="116"/>
      <c r="Q57" s="116"/>
    </row>
    <row r="58" spans="1:17" s="117" customFormat="1" ht="15" x14ac:dyDescent="0.25">
      <c r="A58" s="75" t="s">
        <v>3018</v>
      </c>
      <c r="B58" s="76" t="s">
        <v>3017</v>
      </c>
      <c r="C58" s="77">
        <v>43433</v>
      </c>
      <c r="D58" s="120" t="s">
        <v>2479</v>
      </c>
      <c r="E58" s="106">
        <v>43420</v>
      </c>
      <c r="F58" s="161" t="s">
        <v>285</v>
      </c>
      <c r="G58" s="122" t="s">
        <v>2480</v>
      </c>
      <c r="H58" s="110" t="s">
        <v>2486</v>
      </c>
      <c r="I58" s="111" t="s">
        <v>77</v>
      </c>
      <c r="J58" s="112">
        <v>4</v>
      </c>
      <c r="K58" s="113">
        <v>660.34</v>
      </c>
      <c r="L58" s="114">
        <f t="shared" si="6"/>
        <v>422.61760000000004</v>
      </c>
      <c r="M58" s="115">
        <f t="shared" si="7"/>
        <v>3063.9776000000002</v>
      </c>
      <c r="N58" s="116"/>
      <c r="O58" s="116"/>
      <c r="P58" s="116"/>
      <c r="Q58" s="116"/>
    </row>
    <row r="59" spans="1:17" s="117" customFormat="1" ht="15" x14ac:dyDescent="0.25">
      <c r="A59" s="75" t="s">
        <v>3018</v>
      </c>
      <c r="B59" s="76" t="s">
        <v>3017</v>
      </c>
      <c r="C59" s="77">
        <v>43433</v>
      </c>
      <c r="D59" s="120" t="s">
        <v>2479</v>
      </c>
      <c r="E59" s="106">
        <v>43420</v>
      </c>
      <c r="F59" s="161" t="s">
        <v>285</v>
      </c>
      <c r="G59" s="122" t="s">
        <v>2480</v>
      </c>
      <c r="H59" s="110" t="s">
        <v>2487</v>
      </c>
      <c r="I59" s="111" t="s">
        <v>77</v>
      </c>
      <c r="J59" s="112">
        <v>4</v>
      </c>
      <c r="K59" s="113">
        <v>679.65</v>
      </c>
      <c r="L59" s="114">
        <f t="shared" si="6"/>
        <v>434.976</v>
      </c>
      <c r="M59" s="115">
        <f t="shared" si="7"/>
        <v>3153.576</v>
      </c>
      <c r="N59" s="116"/>
      <c r="O59" s="116"/>
      <c r="P59" s="116"/>
      <c r="Q59" s="116"/>
    </row>
    <row r="60" spans="1:17" s="117" customFormat="1" ht="15" x14ac:dyDescent="0.25">
      <c r="A60" s="75" t="s">
        <v>3018</v>
      </c>
      <c r="B60" s="76" t="s">
        <v>3017</v>
      </c>
      <c r="C60" s="77">
        <v>43433</v>
      </c>
      <c r="D60" s="120" t="s">
        <v>2479</v>
      </c>
      <c r="E60" s="106">
        <v>43420</v>
      </c>
      <c r="F60" s="161" t="s">
        <v>285</v>
      </c>
      <c r="G60" s="122" t="s">
        <v>2480</v>
      </c>
      <c r="H60" s="110" t="s">
        <v>2488</v>
      </c>
      <c r="I60" s="111" t="s">
        <v>77</v>
      </c>
      <c r="J60" s="112">
        <v>1</v>
      </c>
      <c r="K60" s="113">
        <v>560.34</v>
      </c>
      <c r="L60" s="114">
        <f t="shared" si="6"/>
        <v>89.65440000000001</v>
      </c>
      <c r="M60" s="115">
        <f t="shared" si="7"/>
        <v>649.99440000000004</v>
      </c>
      <c r="N60" s="116"/>
      <c r="O60" s="116"/>
      <c r="P60" s="116"/>
      <c r="Q60" s="116"/>
    </row>
    <row r="61" spans="1:17" s="117" customFormat="1" ht="15" x14ac:dyDescent="0.25">
      <c r="A61" s="75" t="s">
        <v>3018</v>
      </c>
      <c r="B61" s="76" t="s">
        <v>3017</v>
      </c>
      <c r="C61" s="77">
        <v>43433</v>
      </c>
      <c r="D61" s="120" t="s">
        <v>2479</v>
      </c>
      <c r="E61" s="106">
        <v>43420</v>
      </c>
      <c r="F61" s="161" t="s">
        <v>285</v>
      </c>
      <c r="G61" s="122" t="s">
        <v>2480</v>
      </c>
      <c r="H61" s="110" t="s">
        <v>2489</v>
      </c>
      <c r="I61" s="111" t="s">
        <v>77</v>
      </c>
      <c r="J61" s="112">
        <v>8</v>
      </c>
      <c r="K61" s="113">
        <v>172.42</v>
      </c>
      <c r="L61" s="114">
        <f t="shared" si="6"/>
        <v>220.69759999999999</v>
      </c>
      <c r="M61" s="115">
        <f t="shared" si="7"/>
        <v>1600.0575999999999</v>
      </c>
      <c r="N61" s="116"/>
      <c r="O61" s="116"/>
      <c r="P61" s="116"/>
      <c r="Q61" s="116"/>
    </row>
    <row r="62" spans="1:17" s="117" customFormat="1" ht="15" x14ac:dyDescent="0.25">
      <c r="A62" s="75" t="s">
        <v>3018</v>
      </c>
      <c r="B62" s="76" t="s">
        <v>3017</v>
      </c>
      <c r="C62" s="77">
        <v>43433</v>
      </c>
      <c r="D62" s="120" t="s">
        <v>2479</v>
      </c>
      <c r="E62" s="106">
        <v>43420</v>
      </c>
      <c r="F62" s="161" t="s">
        <v>285</v>
      </c>
      <c r="G62" s="122" t="s">
        <v>2480</v>
      </c>
      <c r="H62" s="110" t="s">
        <v>2490</v>
      </c>
      <c r="I62" s="111" t="s">
        <v>77</v>
      </c>
      <c r="J62" s="112">
        <v>1</v>
      </c>
      <c r="K62" s="113">
        <v>431.03</v>
      </c>
      <c r="L62" s="114">
        <f t="shared" si="6"/>
        <v>68.964799999999997</v>
      </c>
      <c r="M62" s="115">
        <f t="shared" si="7"/>
        <v>499.99479999999994</v>
      </c>
      <c r="N62" s="116"/>
      <c r="O62" s="116"/>
      <c r="P62" s="116"/>
      <c r="Q62" s="116"/>
    </row>
    <row r="63" spans="1:17" s="117" customFormat="1" ht="15" x14ac:dyDescent="0.25">
      <c r="A63" s="75" t="s">
        <v>3018</v>
      </c>
      <c r="B63" s="76" t="s">
        <v>3017</v>
      </c>
      <c r="C63" s="77">
        <v>43433</v>
      </c>
      <c r="D63" s="120" t="s">
        <v>2479</v>
      </c>
      <c r="E63" s="106">
        <v>43420</v>
      </c>
      <c r="F63" s="161" t="s">
        <v>285</v>
      </c>
      <c r="G63" s="122" t="s">
        <v>2480</v>
      </c>
      <c r="H63" s="110" t="s">
        <v>2491</v>
      </c>
      <c r="I63" s="111" t="s">
        <v>473</v>
      </c>
      <c r="J63" s="112">
        <v>1</v>
      </c>
      <c r="K63" s="113">
        <v>818.12</v>
      </c>
      <c r="L63" s="114">
        <f t="shared" si="6"/>
        <v>130.89920000000001</v>
      </c>
      <c r="M63" s="115">
        <f t="shared" si="7"/>
        <v>949.01919999999996</v>
      </c>
      <c r="N63" s="116"/>
      <c r="O63" s="116"/>
      <c r="P63" s="116"/>
      <c r="Q63" s="116"/>
    </row>
    <row r="64" spans="1:17" s="117" customFormat="1" ht="15" x14ac:dyDescent="0.25">
      <c r="A64" s="75" t="s">
        <v>3019</v>
      </c>
      <c r="B64" s="76" t="s">
        <v>3020</v>
      </c>
      <c r="C64" s="77">
        <v>43433</v>
      </c>
      <c r="D64" s="120" t="s">
        <v>2545</v>
      </c>
      <c r="E64" s="106">
        <v>43420</v>
      </c>
      <c r="F64" s="161" t="s">
        <v>285</v>
      </c>
      <c r="G64" s="122" t="s">
        <v>2049</v>
      </c>
      <c r="H64" s="110" t="s">
        <v>2546</v>
      </c>
      <c r="I64" s="111" t="s">
        <v>77</v>
      </c>
      <c r="J64" s="112">
        <v>13</v>
      </c>
      <c r="K64" s="113">
        <v>989</v>
      </c>
      <c r="L64" s="114">
        <f t="shared" ref="L64:L74" si="8">J64*K64*0.16</f>
        <v>2057.12</v>
      </c>
      <c r="M64" s="115">
        <f t="shared" ref="M64:M74" si="9">J64*K64+L64</f>
        <v>14914.119999999999</v>
      </c>
      <c r="N64" s="116"/>
      <c r="O64" s="116"/>
      <c r="P64" s="116"/>
      <c r="Q64" s="116"/>
    </row>
    <row r="65" spans="1:17" s="117" customFormat="1" ht="15" x14ac:dyDescent="0.25">
      <c r="A65" s="75" t="s">
        <v>3019</v>
      </c>
      <c r="B65" s="76" t="s">
        <v>3020</v>
      </c>
      <c r="C65" s="77">
        <v>43433</v>
      </c>
      <c r="D65" s="120" t="s">
        <v>2545</v>
      </c>
      <c r="E65" s="106">
        <v>43420</v>
      </c>
      <c r="F65" s="161" t="s">
        <v>285</v>
      </c>
      <c r="G65" s="122" t="s">
        <v>2049</v>
      </c>
      <c r="H65" s="110" t="s">
        <v>2547</v>
      </c>
      <c r="I65" s="111" t="s">
        <v>77</v>
      </c>
      <c r="J65" s="112">
        <v>3</v>
      </c>
      <c r="K65" s="113">
        <v>678</v>
      </c>
      <c r="L65" s="114">
        <f t="shared" si="8"/>
        <v>325.44</v>
      </c>
      <c r="M65" s="115">
        <f t="shared" si="9"/>
        <v>2359.44</v>
      </c>
      <c r="N65" s="116"/>
      <c r="O65" s="116"/>
      <c r="P65" s="116"/>
      <c r="Q65" s="116"/>
    </row>
    <row r="66" spans="1:17" s="117" customFormat="1" ht="15" x14ac:dyDescent="0.25">
      <c r="A66" s="75" t="s">
        <v>3019</v>
      </c>
      <c r="B66" s="76" t="s">
        <v>3020</v>
      </c>
      <c r="C66" s="77">
        <v>43433</v>
      </c>
      <c r="D66" s="120" t="s">
        <v>2545</v>
      </c>
      <c r="E66" s="106">
        <v>43420</v>
      </c>
      <c r="F66" s="161" t="s">
        <v>285</v>
      </c>
      <c r="G66" s="122" t="s">
        <v>2049</v>
      </c>
      <c r="H66" s="110" t="s">
        <v>2548</v>
      </c>
      <c r="I66" s="111" t="s">
        <v>77</v>
      </c>
      <c r="J66" s="112">
        <v>12</v>
      </c>
      <c r="K66" s="113">
        <v>660</v>
      </c>
      <c r="L66" s="114">
        <f t="shared" si="8"/>
        <v>1267.2</v>
      </c>
      <c r="M66" s="115">
        <f t="shared" si="9"/>
        <v>9187.2000000000007</v>
      </c>
      <c r="N66" s="116"/>
      <c r="O66" s="116"/>
      <c r="P66" s="116"/>
      <c r="Q66" s="116"/>
    </row>
    <row r="67" spans="1:17" s="117" customFormat="1" ht="15" x14ac:dyDescent="0.25">
      <c r="A67" s="75" t="s">
        <v>3019</v>
      </c>
      <c r="B67" s="76" t="s">
        <v>3020</v>
      </c>
      <c r="C67" s="77">
        <v>43433</v>
      </c>
      <c r="D67" s="120" t="s">
        <v>2545</v>
      </c>
      <c r="E67" s="106">
        <v>43420</v>
      </c>
      <c r="F67" s="161" t="s">
        <v>285</v>
      </c>
      <c r="G67" s="122" t="s">
        <v>2049</v>
      </c>
      <c r="H67" s="110" t="s">
        <v>2549</v>
      </c>
      <c r="I67" s="111" t="s">
        <v>77</v>
      </c>
      <c r="J67" s="112">
        <v>20</v>
      </c>
      <c r="K67" s="113">
        <v>50</v>
      </c>
      <c r="L67" s="114">
        <f t="shared" si="8"/>
        <v>160</v>
      </c>
      <c r="M67" s="115">
        <f t="shared" si="9"/>
        <v>1160</v>
      </c>
      <c r="N67" s="116"/>
      <c r="O67" s="116"/>
      <c r="P67" s="116"/>
      <c r="Q67" s="116"/>
    </row>
    <row r="68" spans="1:17" s="117" customFormat="1" ht="15" x14ac:dyDescent="0.25">
      <c r="A68" s="75" t="s">
        <v>3019</v>
      </c>
      <c r="B68" s="76" t="s">
        <v>3020</v>
      </c>
      <c r="C68" s="77">
        <v>43433</v>
      </c>
      <c r="D68" s="120" t="s">
        <v>2545</v>
      </c>
      <c r="E68" s="106">
        <v>43420</v>
      </c>
      <c r="F68" s="161" t="s">
        <v>285</v>
      </c>
      <c r="G68" s="122" t="s">
        <v>2049</v>
      </c>
      <c r="H68" s="110" t="s">
        <v>2550</v>
      </c>
      <c r="I68" s="111" t="s">
        <v>77</v>
      </c>
      <c r="J68" s="112">
        <v>200</v>
      </c>
      <c r="K68" s="113">
        <v>1</v>
      </c>
      <c r="L68" s="114">
        <f t="shared" si="8"/>
        <v>32</v>
      </c>
      <c r="M68" s="115">
        <f t="shared" si="9"/>
        <v>232</v>
      </c>
      <c r="N68" s="116"/>
      <c r="O68" s="116"/>
      <c r="P68" s="116"/>
      <c r="Q68" s="116"/>
    </row>
    <row r="69" spans="1:17" s="117" customFormat="1" ht="15" x14ac:dyDescent="0.25">
      <c r="A69" s="75" t="s">
        <v>3019</v>
      </c>
      <c r="B69" s="76" t="s">
        <v>3020</v>
      </c>
      <c r="C69" s="77">
        <v>43433</v>
      </c>
      <c r="D69" s="120" t="s">
        <v>2545</v>
      </c>
      <c r="E69" s="106">
        <v>43420</v>
      </c>
      <c r="F69" s="161" t="s">
        <v>285</v>
      </c>
      <c r="G69" s="122" t="s">
        <v>2049</v>
      </c>
      <c r="H69" s="110" t="s">
        <v>2551</v>
      </c>
      <c r="I69" s="111" t="s">
        <v>77</v>
      </c>
      <c r="J69" s="112">
        <v>2</v>
      </c>
      <c r="K69" s="113">
        <v>389</v>
      </c>
      <c r="L69" s="114">
        <f t="shared" si="8"/>
        <v>124.48</v>
      </c>
      <c r="M69" s="115">
        <f t="shared" si="9"/>
        <v>902.48</v>
      </c>
      <c r="N69" s="116"/>
      <c r="O69" s="116"/>
      <c r="P69" s="116"/>
      <c r="Q69" s="116"/>
    </row>
    <row r="70" spans="1:17" s="117" customFormat="1" ht="15" x14ac:dyDescent="0.25">
      <c r="A70" s="75" t="s">
        <v>3019</v>
      </c>
      <c r="B70" s="76" t="s">
        <v>3020</v>
      </c>
      <c r="C70" s="77">
        <v>43433</v>
      </c>
      <c r="D70" s="120" t="s">
        <v>2545</v>
      </c>
      <c r="E70" s="106">
        <v>43420</v>
      </c>
      <c r="F70" s="161" t="s">
        <v>285</v>
      </c>
      <c r="G70" s="122" t="s">
        <v>2049</v>
      </c>
      <c r="H70" s="110" t="s">
        <v>2552</v>
      </c>
      <c r="I70" s="111" t="s">
        <v>77</v>
      </c>
      <c r="J70" s="112">
        <v>2</v>
      </c>
      <c r="K70" s="113">
        <v>430</v>
      </c>
      <c r="L70" s="114">
        <f t="shared" si="8"/>
        <v>137.6</v>
      </c>
      <c r="M70" s="115">
        <f t="shared" si="9"/>
        <v>997.6</v>
      </c>
      <c r="N70" s="116"/>
      <c r="O70" s="116"/>
      <c r="P70" s="116"/>
      <c r="Q70" s="116"/>
    </row>
    <row r="71" spans="1:17" s="117" customFormat="1" ht="15" x14ac:dyDescent="0.25">
      <c r="A71" s="75" t="s">
        <v>3019</v>
      </c>
      <c r="B71" s="76" t="s">
        <v>3020</v>
      </c>
      <c r="C71" s="77">
        <v>43433</v>
      </c>
      <c r="D71" s="120" t="s">
        <v>2545</v>
      </c>
      <c r="E71" s="106">
        <v>43420</v>
      </c>
      <c r="F71" s="161" t="s">
        <v>285</v>
      </c>
      <c r="G71" s="122" t="s">
        <v>2049</v>
      </c>
      <c r="H71" s="110" t="s">
        <v>2553</v>
      </c>
      <c r="I71" s="111" t="s">
        <v>77</v>
      </c>
      <c r="J71" s="112">
        <v>14</v>
      </c>
      <c r="K71" s="113">
        <v>975</v>
      </c>
      <c r="L71" s="114">
        <f t="shared" si="8"/>
        <v>2184</v>
      </c>
      <c r="M71" s="115">
        <f t="shared" si="9"/>
        <v>15834</v>
      </c>
      <c r="N71" s="116"/>
      <c r="O71" s="116"/>
      <c r="P71" s="116"/>
      <c r="Q71" s="116"/>
    </row>
    <row r="72" spans="1:17" s="117" customFormat="1" ht="25.5" x14ac:dyDescent="0.25">
      <c r="A72" s="75" t="s">
        <v>3019</v>
      </c>
      <c r="B72" s="76" t="s">
        <v>3020</v>
      </c>
      <c r="C72" s="77">
        <v>43433</v>
      </c>
      <c r="D72" s="120" t="s">
        <v>2545</v>
      </c>
      <c r="E72" s="106">
        <v>43420</v>
      </c>
      <c r="F72" s="161" t="s">
        <v>285</v>
      </c>
      <c r="G72" s="122" t="s">
        <v>2049</v>
      </c>
      <c r="H72" s="110" t="s">
        <v>2554</v>
      </c>
      <c r="I72" s="111" t="s">
        <v>77</v>
      </c>
      <c r="J72" s="112">
        <v>10</v>
      </c>
      <c r="K72" s="113">
        <v>100</v>
      </c>
      <c r="L72" s="114">
        <f t="shared" si="8"/>
        <v>160</v>
      </c>
      <c r="M72" s="115">
        <f t="shared" si="9"/>
        <v>1160</v>
      </c>
      <c r="N72" s="116"/>
      <c r="O72" s="116"/>
      <c r="P72" s="116"/>
      <c r="Q72" s="116"/>
    </row>
    <row r="73" spans="1:17" s="117" customFormat="1" ht="15" x14ac:dyDescent="0.25">
      <c r="A73" s="75" t="s">
        <v>3019</v>
      </c>
      <c r="B73" s="76" t="s">
        <v>3020</v>
      </c>
      <c r="C73" s="77">
        <v>43433</v>
      </c>
      <c r="D73" s="120" t="s">
        <v>2545</v>
      </c>
      <c r="E73" s="106">
        <v>43420</v>
      </c>
      <c r="F73" s="161" t="s">
        <v>285</v>
      </c>
      <c r="G73" s="122" t="s">
        <v>2049</v>
      </c>
      <c r="H73" s="110" t="s">
        <v>1838</v>
      </c>
      <c r="I73" s="111" t="s">
        <v>77</v>
      </c>
      <c r="J73" s="112">
        <v>15</v>
      </c>
      <c r="K73" s="113">
        <v>15</v>
      </c>
      <c r="L73" s="114">
        <f t="shared" si="8"/>
        <v>36</v>
      </c>
      <c r="M73" s="115">
        <f t="shared" si="9"/>
        <v>261</v>
      </c>
      <c r="N73" s="116"/>
      <c r="O73" s="116"/>
      <c r="P73" s="116"/>
      <c r="Q73" s="116"/>
    </row>
    <row r="74" spans="1:17" s="117" customFormat="1" ht="15" x14ac:dyDescent="0.25">
      <c r="A74" s="75" t="s">
        <v>3019</v>
      </c>
      <c r="B74" s="76" t="s">
        <v>3020</v>
      </c>
      <c r="C74" s="77">
        <v>43433</v>
      </c>
      <c r="D74" s="120" t="s">
        <v>2545</v>
      </c>
      <c r="E74" s="106">
        <v>43420</v>
      </c>
      <c r="F74" s="161" t="s">
        <v>285</v>
      </c>
      <c r="G74" s="122" t="s">
        <v>2049</v>
      </c>
      <c r="H74" s="110" t="s">
        <v>2555</v>
      </c>
      <c r="I74" s="111" t="s">
        <v>77</v>
      </c>
      <c r="J74" s="112">
        <v>3</v>
      </c>
      <c r="K74" s="113">
        <v>20</v>
      </c>
      <c r="L74" s="114">
        <f t="shared" si="8"/>
        <v>9.6</v>
      </c>
      <c r="M74" s="115">
        <f t="shared" si="9"/>
        <v>69.599999999999994</v>
      </c>
      <c r="N74" s="116"/>
      <c r="O74" s="116"/>
      <c r="P74" s="116"/>
      <c r="Q74" s="116"/>
    </row>
    <row r="75" spans="1:17" ht="15" x14ac:dyDescent="0.25">
      <c r="A75" s="23"/>
      <c r="B75" s="23"/>
      <c r="C75" s="23"/>
      <c r="D75" s="25"/>
      <c r="E75" s="24"/>
      <c r="F75" s="24"/>
      <c r="G75" s="26"/>
      <c r="H75" s="32"/>
      <c r="I75" s="27"/>
      <c r="J75" s="62"/>
      <c r="K75" s="28"/>
      <c r="L75" s="29"/>
      <c r="M75" s="28">
        <f>SUM(M14:M74)+0.02</f>
        <v>179995.99319999997</v>
      </c>
      <c r="N75" s="1"/>
      <c r="O75" s="116"/>
      <c r="P75" s="116"/>
      <c r="Q75" s="116"/>
    </row>
    <row r="76" spans="1:17" ht="16.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58"/>
      <c r="P76" s="116"/>
      <c r="Q76" s="159"/>
    </row>
    <row r="77" spans="1:17" ht="16.5" x14ac:dyDescent="0.3">
      <c r="A77" s="38" t="s">
        <v>28</v>
      </c>
      <c r="B77" s="58" t="s">
        <v>2387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60"/>
      <c r="P77" s="116"/>
      <c r="Q77" s="157"/>
    </row>
    <row r="78" spans="1:17" ht="16.5" x14ac:dyDescent="0.3">
      <c r="A78" s="17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57"/>
      <c r="P78" s="116"/>
      <c r="Q78" s="116"/>
    </row>
    <row r="79" spans="1:17" ht="15" x14ac:dyDescent="0.25">
      <c r="A79" s="17"/>
      <c r="B79" s="15"/>
      <c r="C79" s="1"/>
      <c r="D79" s="46"/>
      <c r="E79" s="1"/>
      <c r="F79" s="1"/>
      <c r="G79" s="1"/>
      <c r="H79" s="1"/>
      <c r="I79" s="1"/>
      <c r="J79" s="1"/>
      <c r="K79" s="1"/>
      <c r="L79" s="1"/>
      <c r="M79" s="1"/>
      <c r="N79" s="1"/>
      <c r="O79" s="116"/>
      <c r="P79" s="116"/>
      <c r="Q79" s="116"/>
    </row>
    <row r="80" spans="1:17" ht="15" x14ac:dyDescent="0.25">
      <c r="A80" s="17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16"/>
      <c r="P80" s="116"/>
      <c r="Q80" s="116"/>
    </row>
    <row r="81" spans="1:17" ht="15" x14ac:dyDescent="0.25">
      <c r="A81" s="17"/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16"/>
      <c r="P81" s="116"/>
      <c r="Q81" s="116"/>
    </row>
    <row r="82" spans="1:17" ht="15" x14ac:dyDescent="0.25">
      <c r="A82" s="17"/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16"/>
      <c r="P82" s="116"/>
      <c r="Q82" s="116"/>
    </row>
    <row r="83" spans="1:17" ht="15" x14ac:dyDescent="0.25">
      <c r="A83" s="17"/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x14ac:dyDescent="0.25">
      <c r="A84" s="17"/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1"/>
      <c r="O85" s="1"/>
      <c r="P85" s="1"/>
      <c r="Q85" s="1"/>
    </row>
    <row r="86" spans="1:17" ht="15" x14ac:dyDescent="0.25">
      <c r="A86" s="183" t="s">
        <v>23</v>
      </c>
      <c r="B86" s="183"/>
      <c r="C86" s="183"/>
      <c r="D86" s="33"/>
      <c r="E86" s="183" t="s">
        <v>24</v>
      </c>
      <c r="F86" s="183"/>
      <c r="G86" s="33"/>
      <c r="H86" s="171" t="s">
        <v>2581</v>
      </c>
      <c r="I86" s="33"/>
      <c r="J86" s="34"/>
      <c r="K86" s="171" t="s">
        <v>2643</v>
      </c>
      <c r="L86" s="34"/>
      <c r="M86" s="33"/>
    </row>
    <row r="87" spans="1:17" ht="13.9" customHeight="1" x14ac:dyDescent="0.25">
      <c r="A87" s="184" t="s">
        <v>2580</v>
      </c>
      <c r="B87" s="184"/>
      <c r="C87" s="184"/>
      <c r="D87" s="33"/>
      <c r="E87" s="185" t="s">
        <v>25</v>
      </c>
      <c r="F87" s="185"/>
      <c r="G87" s="33"/>
      <c r="H87" s="35" t="s">
        <v>26</v>
      </c>
      <c r="I87" s="33"/>
      <c r="J87" s="186" t="s">
        <v>2644</v>
      </c>
      <c r="K87" s="186"/>
      <c r="L87" s="186"/>
      <c r="M87" s="33"/>
    </row>
    <row r="88" spans="1:17" ht="15" x14ac:dyDescent="0.25">
      <c r="A88" s="55"/>
      <c r="B88" s="55"/>
      <c r="C88" s="55"/>
      <c r="D88" s="1"/>
      <c r="E88" s="1"/>
      <c r="F88" s="1"/>
      <c r="G88" s="1"/>
      <c r="H88" s="1"/>
      <c r="I88" s="1"/>
      <c r="J88" s="187"/>
      <c r="K88" s="187"/>
      <c r="L88" s="187"/>
      <c r="M88" s="1"/>
    </row>
    <row r="89" spans="1:17" ht="15" x14ac:dyDescent="0.25">
      <c r="A89" s="179" t="s">
        <v>27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</row>
  </sheetData>
  <mergeCells count="15">
    <mergeCell ref="A89:M89"/>
    <mergeCell ref="A11:B11"/>
    <mergeCell ref="C11:G11"/>
    <mergeCell ref="I11:M11"/>
    <mergeCell ref="A86:C86"/>
    <mergeCell ref="E86:F86"/>
    <mergeCell ref="A87:C87"/>
    <mergeCell ref="E87:F87"/>
    <mergeCell ref="J87:L88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" right="0.7" top="0.75" bottom="0.75" header="0.3" footer="0.3"/>
  <pageSetup paperSize="5" scale="87" orientation="landscape" verticalDpi="0" r:id="rId2"/>
  <colBreaks count="1" manualBreakCount="1">
    <brk id="13" max="1048575" man="1"/>
  </colBreaks>
  <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74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2.75" customWidth="1"/>
    <col min="7" max="7" width="19.75" bestFit="1" customWidth="1"/>
    <col min="8" max="8" width="32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8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8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8" x14ac:dyDescent="0.25">
      <c r="A5" s="133" t="s">
        <v>0</v>
      </c>
      <c r="B5" s="38" t="s">
        <v>1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8" x14ac:dyDescent="0.25">
      <c r="A6" s="17"/>
      <c r="B6" s="17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2273</v>
      </c>
      <c r="D11" s="181"/>
      <c r="E11" s="181"/>
      <c r="F11" s="181"/>
      <c r="G11" s="181"/>
      <c r="H11" s="9" t="s">
        <v>9</v>
      </c>
      <c r="I11" s="182" t="s">
        <v>3060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3028</v>
      </c>
      <c r="B14" s="76" t="s">
        <v>3026</v>
      </c>
      <c r="C14" s="77">
        <v>43378</v>
      </c>
      <c r="D14" s="49"/>
      <c r="E14" s="50"/>
      <c r="F14" s="74" t="s">
        <v>179</v>
      </c>
      <c r="G14" s="26" t="s">
        <v>30</v>
      </c>
      <c r="H14" s="51" t="s">
        <v>2272</v>
      </c>
      <c r="I14" s="40"/>
      <c r="J14" s="61"/>
      <c r="K14" s="52"/>
      <c r="L14" s="29">
        <f t="shared" ref="L14:L33" si="0">J14*K14*0.16</f>
        <v>0</v>
      </c>
      <c r="M14" s="28">
        <v>5050</v>
      </c>
    </row>
    <row r="15" spans="1:13" x14ac:dyDescent="0.2">
      <c r="A15" s="75" t="s">
        <v>3029</v>
      </c>
      <c r="B15" s="76" t="s">
        <v>3027</v>
      </c>
      <c r="C15" s="77">
        <v>43385</v>
      </c>
      <c r="D15" s="49"/>
      <c r="E15" s="50"/>
      <c r="F15" s="74" t="s">
        <v>179</v>
      </c>
      <c r="G15" s="26" t="s">
        <v>30</v>
      </c>
      <c r="H15" s="51" t="s">
        <v>2298</v>
      </c>
      <c r="I15" s="40"/>
      <c r="J15" s="61"/>
      <c r="K15" s="52"/>
      <c r="L15" s="29">
        <f t="shared" si="0"/>
        <v>0</v>
      </c>
      <c r="M15" s="28">
        <v>6250</v>
      </c>
    </row>
    <row r="16" spans="1:13" x14ac:dyDescent="0.2">
      <c r="A16" s="75" t="s">
        <v>3053</v>
      </c>
      <c r="B16" s="76" t="s">
        <v>3052</v>
      </c>
      <c r="C16" s="77">
        <v>43390</v>
      </c>
      <c r="D16" s="49">
        <v>1133</v>
      </c>
      <c r="E16" s="50">
        <v>43383</v>
      </c>
      <c r="F16" s="24" t="s">
        <v>285</v>
      </c>
      <c r="G16" s="32" t="s">
        <v>2307</v>
      </c>
      <c r="H16" s="51" t="s">
        <v>2308</v>
      </c>
      <c r="I16" s="40" t="s">
        <v>77</v>
      </c>
      <c r="J16" s="138">
        <v>8</v>
      </c>
      <c r="K16" s="136">
        <v>439.65</v>
      </c>
      <c r="L16" s="29">
        <f t="shared" si="0"/>
        <v>562.75199999999995</v>
      </c>
      <c r="M16" s="28">
        <f>J16*K16+L16</f>
        <v>4079.9519999999998</v>
      </c>
    </row>
    <row r="17" spans="1:13" x14ac:dyDescent="0.2">
      <c r="A17" s="75" t="s">
        <v>3053</v>
      </c>
      <c r="B17" s="76" t="s">
        <v>3052</v>
      </c>
      <c r="C17" s="77">
        <v>43390</v>
      </c>
      <c r="D17" s="49">
        <v>1133</v>
      </c>
      <c r="E17" s="50">
        <v>43383</v>
      </c>
      <c r="F17" s="24" t="s">
        <v>285</v>
      </c>
      <c r="G17" s="32" t="s">
        <v>2307</v>
      </c>
      <c r="H17" s="51" t="s">
        <v>2309</v>
      </c>
      <c r="I17" s="40" t="s">
        <v>77</v>
      </c>
      <c r="J17" s="138">
        <v>8</v>
      </c>
      <c r="K17" s="136">
        <v>651.72</v>
      </c>
      <c r="L17" s="29">
        <f t="shared" si="0"/>
        <v>834.2016000000001</v>
      </c>
      <c r="M17" s="28">
        <f>J17*K17+L17+0.05</f>
        <v>6048.0116000000007</v>
      </c>
    </row>
    <row r="18" spans="1:13" x14ac:dyDescent="0.2">
      <c r="A18" s="75" t="s">
        <v>3053</v>
      </c>
      <c r="B18" s="76" t="s">
        <v>3052</v>
      </c>
      <c r="C18" s="77">
        <v>43390</v>
      </c>
      <c r="D18" s="49">
        <v>1133</v>
      </c>
      <c r="E18" s="50">
        <v>43383</v>
      </c>
      <c r="F18" s="24" t="s">
        <v>285</v>
      </c>
      <c r="G18" s="32" t="s">
        <v>2307</v>
      </c>
      <c r="H18" s="47" t="s">
        <v>2310</v>
      </c>
      <c r="I18" s="27" t="s">
        <v>77</v>
      </c>
      <c r="J18" s="36">
        <v>12</v>
      </c>
      <c r="K18" s="137">
        <v>14.65</v>
      </c>
      <c r="L18" s="29">
        <f t="shared" si="0"/>
        <v>28.128000000000004</v>
      </c>
      <c r="M18" s="28">
        <f>J18*K18+L18+0.01</f>
        <v>203.93800000000002</v>
      </c>
    </row>
    <row r="19" spans="1:13" x14ac:dyDescent="0.2">
      <c r="A19" s="75" t="s">
        <v>3053</v>
      </c>
      <c r="B19" s="76" t="s">
        <v>3052</v>
      </c>
      <c r="C19" s="77">
        <v>43390</v>
      </c>
      <c r="D19" s="49">
        <v>1133</v>
      </c>
      <c r="E19" s="50">
        <v>43383</v>
      </c>
      <c r="F19" s="24" t="s">
        <v>285</v>
      </c>
      <c r="G19" s="32" t="s">
        <v>2307</v>
      </c>
      <c r="H19" s="47" t="s">
        <v>2311</v>
      </c>
      <c r="I19" s="27" t="s">
        <v>77</v>
      </c>
      <c r="J19" s="36">
        <v>20</v>
      </c>
      <c r="K19" s="137">
        <v>8.6199999999999992</v>
      </c>
      <c r="L19" s="29">
        <f t="shared" si="0"/>
        <v>27.583999999999996</v>
      </c>
      <c r="M19" s="28">
        <f>J19*K19+L19+0.01</f>
        <v>199.99399999999997</v>
      </c>
    </row>
    <row r="20" spans="1:13" x14ac:dyDescent="0.2">
      <c r="A20" s="75" t="s">
        <v>3053</v>
      </c>
      <c r="B20" s="76" t="s">
        <v>3052</v>
      </c>
      <c r="C20" s="77">
        <v>43390</v>
      </c>
      <c r="D20" s="49">
        <v>1133</v>
      </c>
      <c r="E20" s="50">
        <v>43383</v>
      </c>
      <c r="F20" s="24" t="s">
        <v>285</v>
      </c>
      <c r="G20" s="32" t="s">
        <v>2307</v>
      </c>
      <c r="H20" s="47" t="s">
        <v>2312</v>
      </c>
      <c r="I20" s="27" t="s">
        <v>77</v>
      </c>
      <c r="J20" s="36">
        <v>1</v>
      </c>
      <c r="K20" s="137">
        <v>419.13</v>
      </c>
      <c r="L20" s="29">
        <f t="shared" si="0"/>
        <v>67.0608</v>
      </c>
      <c r="M20" s="28">
        <f>J20*K20+L20+0.1</f>
        <v>486.29079999999999</v>
      </c>
    </row>
    <row r="21" spans="1:13" x14ac:dyDescent="0.2">
      <c r="A21" s="75" t="s">
        <v>3053</v>
      </c>
      <c r="B21" s="76" t="s">
        <v>3052</v>
      </c>
      <c r="C21" s="77">
        <v>43390</v>
      </c>
      <c r="D21" s="49">
        <v>1133</v>
      </c>
      <c r="E21" s="50">
        <v>43383</v>
      </c>
      <c r="F21" s="24" t="s">
        <v>285</v>
      </c>
      <c r="G21" s="32" t="s">
        <v>2307</v>
      </c>
      <c r="H21" s="47" t="s">
        <v>2313</v>
      </c>
      <c r="I21" s="27" t="s">
        <v>77</v>
      </c>
      <c r="J21" s="36">
        <v>1</v>
      </c>
      <c r="K21" s="137">
        <v>189.65</v>
      </c>
      <c r="L21" s="29">
        <f t="shared" si="0"/>
        <v>30.344000000000001</v>
      </c>
      <c r="M21" s="28">
        <f>J21*K21+L21</f>
        <v>219.994</v>
      </c>
    </row>
    <row r="22" spans="1:13" x14ac:dyDescent="0.2">
      <c r="A22" s="75" t="s">
        <v>3053</v>
      </c>
      <c r="B22" s="76" t="s">
        <v>3052</v>
      </c>
      <c r="C22" s="77">
        <v>43390</v>
      </c>
      <c r="D22" s="49">
        <v>1133</v>
      </c>
      <c r="E22" s="50">
        <v>43383</v>
      </c>
      <c r="F22" s="24" t="s">
        <v>285</v>
      </c>
      <c r="G22" s="32" t="s">
        <v>2307</v>
      </c>
      <c r="H22" s="47" t="s">
        <v>2314</v>
      </c>
      <c r="I22" s="27" t="s">
        <v>77</v>
      </c>
      <c r="J22" s="36">
        <v>1</v>
      </c>
      <c r="K22" s="137">
        <v>87.93</v>
      </c>
      <c r="L22" s="29">
        <f t="shared" si="0"/>
        <v>14.068800000000001</v>
      </c>
      <c r="M22" s="28">
        <f>J22*K22+L22</f>
        <v>101.9988</v>
      </c>
    </row>
    <row r="23" spans="1:13" x14ac:dyDescent="0.2">
      <c r="A23" s="75" t="s">
        <v>3053</v>
      </c>
      <c r="B23" s="76" t="s">
        <v>3052</v>
      </c>
      <c r="C23" s="77">
        <v>43390</v>
      </c>
      <c r="D23" s="49">
        <v>1133</v>
      </c>
      <c r="E23" s="50">
        <v>43383</v>
      </c>
      <c r="F23" s="24" t="s">
        <v>285</v>
      </c>
      <c r="G23" s="32" t="s">
        <v>2307</v>
      </c>
      <c r="H23" s="47" t="s">
        <v>2315</v>
      </c>
      <c r="I23" s="27" t="s">
        <v>1426</v>
      </c>
      <c r="J23" s="36">
        <v>2</v>
      </c>
      <c r="K23" s="137">
        <v>12.93</v>
      </c>
      <c r="L23" s="29">
        <f t="shared" si="0"/>
        <v>4.1375999999999999</v>
      </c>
      <c r="M23" s="28">
        <f>J23*K23+L23</f>
        <v>29.997599999999998</v>
      </c>
    </row>
    <row r="24" spans="1:13" x14ac:dyDescent="0.2">
      <c r="A24" s="75" t="s">
        <v>3054</v>
      </c>
      <c r="B24" s="76" t="s">
        <v>3055</v>
      </c>
      <c r="C24" s="77">
        <v>43390</v>
      </c>
      <c r="D24" s="36">
        <v>1134</v>
      </c>
      <c r="E24" s="24">
        <v>43383</v>
      </c>
      <c r="F24" s="24" t="s">
        <v>285</v>
      </c>
      <c r="G24" s="32" t="s">
        <v>2307</v>
      </c>
      <c r="H24" s="47" t="s">
        <v>2316</v>
      </c>
      <c r="I24" s="27" t="s">
        <v>77</v>
      </c>
      <c r="J24" s="62">
        <v>8</v>
      </c>
      <c r="K24" s="53">
        <v>8.6199999999999992</v>
      </c>
      <c r="L24" s="29">
        <f t="shared" si="0"/>
        <v>11.0336</v>
      </c>
      <c r="M24" s="28">
        <f>J24*K24+L24</f>
        <v>79.993599999999986</v>
      </c>
    </row>
    <row r="25" spans="1:13" x14ac:dyDescent="0.2">
      <c r="A25" s="75" t="s">
        <v>3054</v>
      </c>
      <c r="B25" s="76" t="s">
        <v>3055</v>
      </c>
      <c r="C25" s="77">
        <v>43390</v>
      </c>
      <c r="D25" s="36">
        <v>1134</v>
      </c>
      <c r="E25" s="24">
        <v>43383</v>
      </c>
      <c r="F25" s="24" t="s">
        <v>285</v>
      </c>
      <c r="G25" s="32" t="s">
        <v>2307</v>
      </c>
      <c r="H25" s="48" t="s">
        <v>2317</v>
      </c>
      <c r="I25" s="27" t="s">
        <v>77</v>
      </c>
      <c r="J25" s="62">
        <v>6</v>
      </c>
      <c r="K25" s="53">
        <v>56.03</v>
      </c>
      <c r="L25" s="29">
        <f t="shared" si="0"/>
        <v>53.788800000000002</v>
      </c>
      <c r="M25" s="28">
        <f>J25*K25+L25+0.05</f>
        <v>390.0188</v>
      </c>
    </row>
    <row r="26" spans="1:13" x14ac:dyDescent="0.2">
      <c r="A26" s="75" t="s">
        <v>3054</v>
      </c>
      <c r="B26" s="76" t="s">
        <v>3055</v>
      </c>
      <c r="C26" s="77">
        <v>43390</v>
      </c>
      <c r="D26" s="36">
        <v>1134</v>
      </c>
      <c r="E26" s="24">
        <v>43383</v>
      </c>
      <c r="F26" s="24" t="s">
        <v>285</v>
      </c>
      <c r="G26" s="32" t="s">
        <v>2307</v>
      </c>
      <c r="H26" s="48" t="s">
        <v>2318</v>
      </c>
      <c r="I26" s="27" t="s">
        <v>77</v>
      </c>
      <c r="J26" s="62">
        <v>9</v>
      </c>
      <c r="K26" s="53">
        <v>14.65</v>
      </c>
      <c r="L26" s="29">
        <f t="shared" si="0"/>
        <v>21.096</v>
      </c>
      <c r="M26" s="28">
        <f>J26*K26+L26</f>
        <v>152.946</v>
      </c>
    </row>
    <row r="27" spans="1:13" x14ac:dyDescent="0.2">
      <c r="A27" s="75" t="s">
        <v>3054</v>
      </c>
      <c r="B27" s="76" t="s">
        <v>3055</v>
      </c>
      <c r="C27" s="77">
        <v>43390</v>
      </c>
      <c r="D27" s="36">
        <v>1134</v>
      </c>
      <c r="E27" s="24">
        <v>43383</v>
      </c>
      <c r="F27" s="24" t="s">
        <v>285</v>
      </c>
      <c r="G27" s="32" t="s">
        <v>2307</v>
      </c>
      <c r="H27" s="48" t="s">
        <v>2319</v>
      </c>
      <c r="I27" s="27" t="s">
        <v>77</v>
      </c>
      <c r="J27" s="62">
        <v>4</v>
      </c>
      <c r="K27" s="53">
        <v>12.06</v>
      </c>
      <c r="L27" s="29">
        <f t="shared" si="0"/>
        <v>7.7184000000000008</v>
      </c>
      <c r="M27" s="28">
        <f>J27*K27+L27+0.05</f>
        <v>56.008400000000002</v>
      </c>
    </row>
    <row r="28" spans="1:13" x14ac:dyDescent="0.2">
      <c r="A28" s="75" t="s">
        <v>3054</v>
      </c>
      <c r="B28" s="76" t="s">
        <v>3055</v>
      </c>
      <c r="C28" s="77">
        <v>43390</v>
      </c>
      <c r="D28" s="36">
        <v>1134</v>
      </c>
      <c r="E28" s="24">
        <v>43383</v>
      </c>
      <c r="F28" s="24" t="s">
        <v>285</v>
      </c>
      <c r="G28" s="32" t="s">
        <v>2307</v>
      </c>
      <c r="H28" s="48" t="s">
        <v>2320</v>
      </c>
      <c r="I28" s="27" t="s">
        <v>77</v>
      </c>
      <c r="J28" s="62">
        <v>1</v>
      </c>
      <c r="K28" s="53">
        <v>68.959999999999994</v>
      </c>
      <c r="L28" s="29">
        <f t="shared" si="0"/>
        <v>11.0336</v>
      </c>
      <c r="M28" s="28">
        <f>J28*K28+L28</f>
        <v>79.993599999999986</v>
      </c>
    </row>
    <row r="29" spans="1:13" x14ac:dyDescent="0.2">
      <c r="A29" s="75" t="s">
        <v>3045</v>
      </c>
      <c r="B29" s="76" t="s">
        <v>3044</v>
      </c>
      <c r="C29" s="77">
        <v>43390</v>
      </c>
      <c r="D29" s="36">
        <v>1135</v>
      </c>
      <c r="E29" s="24">
        <v>43383</v>
      </c>
      <c r="F29" s="24" t="s">
        <v>440</v>
      </c>
      <c r="G29" s="32" t="s">
        <v>2307</v>
      </c>
      <c r="H29" s="48" t="s">
        <v>2321</v>
      </c>
      <c r="I29" s="27" t="s">
        <v>2326</v>
      </c>
      <c r="J29" s="62">
        <v>1</v>
      </c>
      <c r="K29" s="53">
        <v>1313.79</v>
      </c>
      <c r="L29" s="29">
        <f t="shared" si="0"/>
        <v>210.2064</v>
      </c>
      <c r="M29" s="28">
        <f>J29*K29+L29</f>
        <v>1523.9964</v>
      </c>
    </row>
    <row r="30" spans="1:13" x14ac:dyDescent="0.2">
      <c r="A30" s="75" t="s">
        <v>3045</v>
      </c>
      <c r="B30" s="76" t="s">
        <v>3044</v>
      </c>
      <c r="C30" s="77">
        <v>43390</v>
      </c>
      <c r="D30" s="36">
        <v>1135</v>
      </c>
      <c r="E30" s="24">
        <v>43383</v>
      </c>
      <c r="F30" s="24" t="s">
        <v>440</v>
      </c>
      <c r="G30" s="32" t="s">
        <v>2307</v>
      </c>
      <c r="H30" s="48" t="s">
        <v>2322</v>
      </c>
      <c r="I30" s="27" t="s">
        <v>77</v>
      </c>
      <c r="J30" s="62">
        <v>1</v>
      </c>
      <c r="K30" s="53">
        <v>196.55</v>
      </c>
      <c r="L30" s="29">
        <f t="shared" si="0"/>
        <v>31.448000000000004</v>
      </c>
      <c r="M30" s="28">
        <f>J30*K30+L30</f>
        <v>227.99800000000002</v>
      </c>
    </row>
    <row r="31" spans="1:13" x14ac:dyDescent="0.2">
      <c r="A31" s="75" t="s">
        <v>3045</v>
      </c>
      <c r="B31" s="76" t="s">
        <v>3044</v>
      </c>
      <c r="C31" s="77">
        <v>43390</v>
      </c>
      <c r="D31" s="36">
        <v>1135</v>
      </c>
      <c r="E31" s="24">
        <v>43383</v>
      </c>
      <c r="F31" s="24" t="s">
        <v>440</v>
      </c>
      <c r="G31" s="32" t="s">
        <v>2307</v>
      </c>
      <c r="H31" s="48" t="s">
        <v>2323</v>
      </c>
      <c r="I31" s="27" t="s">
        <v>77</v>
      </c>
      <c r="J31" s="62">
        <v>5</v>
      </c>
      <c r="K31" s="53">
        <v>87.93</v>
      </c>
      <c r="L31" s="29">
        <f t="shared" si="0"/>
        <v>70.344000000000008</v>
      </c>
      <c r="M31" s="28">
        <f>J31*K31+L31+0.01</f>
        <v>510.00400000000002</v>
      </c>
    </row>
    <row r="32" spans="1:13" x14ac:dyDescent="0.2">
      <c r="A32" s="75" t="s">
        <v>3045</v>
      </c>
      <c r="B32" s="76" t="s">
        <v>3044</v>
      </c>
      <c r="C32" s="77">
        <v>43390</v>
      </c>
      <c r="D32" s="36">
        <v>1135</v>
      </c>
      <c r="E32" s="24">
        <v>43383</v>
      </c>
      <c r="F32" s="24" t="s">
        <v>440</v>
      </c>
      <c r="G32" s="32" t="s">
        <v>2307</v>
      </c>
      <c r="H32" s="48" t="s">
        <v>2324</v>
      </c>
      <c r="I32" s="27" t="s">
        <v>77</v>
      </c>
      <c r="J32" s="62">
        <v>1</v>
      </c>
      <c r="K32" s="53">
        <v>21.55</v>
      </c>
      <c r="L32" s="29">
        <f t="shared" si="0"/>
        <v>3.4480000000000004</v>
      </c>
      <c r="M32" s="28">
        <f>J32*K32+L32</f>
        <v>24.998000000000001</v>
      </c>
    </row>
    <row r="33" spans="1:17" ht="15" x14ac:dyDescent="0.25">
      <c r="A33" s="75" t="s">
        <v>3045</v>
      </c>
      <c r="B33" s="76" t="s">
        <v>3044</v>
      </c>
      <c r="C33" s="77">
        <v>43390</v>
      </c>
      <c r="D33" s="36">
        <v>1135</v>
      </c>
      <c r="E33" s="24">
        <v>43383</v>
      </c>
      <c r="F33" s="24" t="s">
        <v>440</v>
      </c>
      <c r="G33" s="32" t="s">
        <v>2307</v>
      </c>
      <c r="H33" s="48" t="s">
        <v>2325</v>
      </c>
      <c r="I33" s="27" t="s">
        <v>77</v>
      </c>
      <c r="J33" s="62">
        <v>1</v>
      </c>
      <c r="K33" s="53">
        <v>413.79</v>
      </c>
      <c r="L33" s="29">
        <f t="shared" si="0"/>
        <v>66.206400000000002</v>
      </c>
      <c r="M33" s="28">
        <f>J33*K33+L33</f>
        <v>479.99639999999999</v>
      </c>
      <c r="N33" s="1"/>
      <c r="O33" s="1"/>
      <c r="P33" s="1"/>
      <c r="Q33" s="1"/>
    </row>
    <row r="34" spans="1:17" ht="15" x14ac:dyDescent="0.25">
      <c r="A34" s="75" t="s">
        <v>3051</v>
      </c>
      <c r="B34" s="76" t="s">
        <v>3050</v>
      </c>
      <c r="C34" s="77">
        <v>43390</v>
      </c>
      <c r="D34" s="36">
        <v>1136</v>
      </c>
      <c r="E34" s="24">
        <v>43383</v>
      </c>
      <c r="F34" s="24" t="s">
        <v>285</v>
      </c>
      <c r="G34" s="32" t="s">
        <v>2307</v>
      </c>
      <c r="H34" s="48" t="s">
        <v>2327</v>
      </c>
      <c r="I34" s="27" t="s">
        <v>77</v>
      </c>
      <c r="J34" s="62">
        <v>6</v>
      </c>
      <c r="K34" s="53">
        <v>129.31</v>
      </c>
      <c r="L34" s="29">
        <f t="shared" ref="L34:L41" si="1">J34*K34*0.16</f>
        <v>124.13760000000001</v>
      </c>
      <c r="M34" s="28">
        <f>J34*K34+L34+0.02</f>
        <v>900.01760000000002</v>
      </c>
      <c r="N34" s="1"/>
      <c r="O34" s="1"/>
      <c r="P34" s="1"/>
      <c r="Q34" s="1"/>
    </row>
    <row r="35" spans="1:17" ht="15" x14ac:dyDescent="0.25">
      <c r="A35" s="75" t="s">
        <v>3051</v>
      </c>
      <c r="B35" s="76" t="s">
        <v>3050</v>
      </c>
      <c r="C35" s="77">
        <v>43390</v>
      </c>
      <c r="D35" s="36">
        <v>1136</v>
      </c>
      <c r="E35" s="24">
        <v>43383</v>
      </c>
      <c r="F35" s="24" t="s">
        <v>285</v>
      </c>
      <c r="G35" s="32" t="s">
        <v>2307</v>
      </c>
      <c r="H35" s="48" t="s">
        <v>2328</v>
      </c>
      <c r="I35" s="27" t="s">
        <v>77</v>
      </c>
      <c r="J35" s="62">
        <v>1</v>
      </c>
      <c r="K35" s="53">
        <v>241.37</v>
      </c>
      <c r="L35" s="29">
        <f t="shared" si="1"/>
        <v>38.619199999999999</v>
      </c>
      <c r="M35" s="28">
        <f t="shared" ref="M35:M41" si="2">J35*K35+L35</f>
        <v>279.98919999999998</v>
      </c>
      <c r="N35" s="1"/>
      <c r="O35" s="1"/>
      <c r="P35" s="1"/>
      <c r="Q35" s="1"/>
    </row>
    <row r="36" spans="1:17" ht="15" x14ac:dyDescent="0.25">
      <c r="A36" s="75" t="s">
        <v>3051</v>
      </c>
      <c r="B36" s="76" t="s">
        <v>3050</v>
      </c>
      <c r="C36" s="77">
        <v>43390</v>
      </c>
      <c r="D36" s="36">
        <v>1136</v>
      </c>
      <c r="E36" s="24">
        <v>43383</v>
      </c>
      <c r="F36" s="24" t="s">
        <v>285</v>
      </c>
      <c r="G36" s="32" t="s">
        <v>2307</v>
      </c>
      <c r="H36" s="48" t="s">
        <v>2329</v>
      </c>
      <c r="I36" s="27" t="s">
        <v>77</v>
      </c>
      <c r="J36" s="62">
        <v>6</v>
      </c>
      <c r="K36" s="53">
        <v>17.239999999999998</v>
      </c>
      <c r="L36" s="29">
        <f t="shared" si="1"/>
        <v>16.5504</v>
      </c>
      <c r="M36" s="28">
        <f t="shared" si="2"/>
        <v>119.99039999999999</v>
      </c>
      <c r="N36" s="1"/>
      <c r="O36" s="1"/>
      <c r="P36" s="1"/>
      <c r="Q36" s="1"/>
    </row>
    <row r="37" spans="1:17" ht="15" x14ac:dyDescent="0.25">
      <c r="A37" s="75" t="s">
        <v>3051</v>
      </c>
      <c r="B37" s="76" t="s">
        <v>3050</v>
      </c>
      <c r="C37" s="77">
        <v>43390</v>
      </c>
      <c r="D37" s="36">
        <v>1136</v>
      </c>
      <c r="E37" s="24">
        <v>43383</v>
      </c>
      <c r="F37" s="24" t="s">
        <v>285</v>
      </c>
      <c r="G37" s="32" t="s">
        <v>2307</v>
      </c>
      <c r="H37" s="48" t="s">
        <v>2330</v>
      </c>
      <c r="I37" s="27" t="s">
        <v>77</v>
      </c>
      <c r="J37" s="62">
        <v>12</v>
      </c>
      <c r="K37" s="53">
        <v>12.93</v>
      </c>
      <c r="L37" s="29">
        <f t="shared" si="1"/>
        <v>24.825600000000001</v>
      </c>
      <c r="M37" s="28">
        <f t="shared" si="2"/>
        <v>179.98560000000001</v>
      </c>
      <c r="N37" s="1"/>
      <c r="O37" s="1"/>
      <c r="P37" s="1"/>
      <c r="Q37" s="1"/>
    </row>
    <row r="38" spans="1:17" ht="15" x14ac:dyDescent="0.25">
      <c r="A38" s="75" t="s">
        <v>3051</v>
      </c>
      <c r="B38" s="76" t="s">
        <v>3050</v>
      </c>
      <c r="C38" s="77">
        <v>43390</v>
      </c>
      <c r="D38" s="36">
        <v>1136</v>
      </c>
      <c r="E38" s="24">
        <v>43383</v>
      </c>
      <c r="F38" s="24" t="s">
        <v>285</v>
      </c>
      <c r="G38" s="32" t="s">
        <v>2307</v>
      </c>
      <c r="H38" s="48" t="s">
        <v>2331</v>
      </c>
      <c r="I38" s="27" t="s">
        <v>77</v>
      </c>
      <c r="J38" s="62">
        <v>6</v>
      </c>
      <c r="K38" s="53">
        <v>12.93</v>
      </c>
      <c r="L38" s="29">
        <f t="shared" si="1"/>
        <v>12.412800000000001</v>
      </c>
      <c r="M38" s="28">
        <f t="shared" si="2"/>
        <v>89.992800000000003</v>
      </c>
      <c r="N38" s="1"/>
      <c r="O38" s="1"/>
      <c r="P38" s="1"/>
      <c r="Q38" s="1"/>
    </row>
    <row r="39" spans="1:17" ht="15" x14ac:dyDescent="0.25">
      <c r="A39" s="75" t="s">
        <v>3051</v>
      </c>
      <c r="B39" s="76" t="s">
        <v>3050</v>
      </c>
      <c r="C39" s="77">
        <v>43390</v>
      </c>
      <c r="D39" s="36">
        <v>1136</v>
      </c>
      <c r="E39" s="24">
        <v>43383</v>
      </c>
      <c r="F39" s="24" t="s">
        <v>285</v>
      </c>
      <c r="G39" s="32" t="s">
        <v>2307</v>
      </c>
      <c r="H39" s="48" t="s">
        <v>2332</v>
      </c>
      <c r="I39" s="27" t="s">
        <v>77</v>
      </c>
      <c r="J39" s="62">
        <v>1</v>
      </c>
      <c r="K39" s="53">
        <v>17.239999999999998</v>
      </c>
      <c r="L39" s="29">
        <f t="shared" si="1"/>
        <v>2.7584</v>
      </c>
      <c r="M39" s="28">
        <f t="shared" si="2"/>
        <v>19.998399999999997</v>
      </c>
      <c r="N39" s="1"/>
      <c r="O39" s="1"/>
      <c r="P39" s="1"/>
      <c r="Q39" s="1"/>
    </row>
    <row r="40" spans="1:17" ht="15" x14ac:dyDescent="0.25">
      <c r="A40" s="75" t="s">
        <v>3051</v>
      </c>
      <c r="B40" s="76" t="s">
        <v>3050</v>
      </c>
      <c r="C40" s="77">
        <v>43390</v>
      </c>
      <c r="D40" s="36">
        <v>1136</v>
      </c>
      <c r="E40" s="24">
        <v>43383</v>
      </c>
      <c r="F40" s="24" t="s">
        <v>285</v>
      </c>
      <c r="G40" s="32" t="s">
        <v>2307</v>
      </c>
      <c r="H40" s="48" t="s">
        <v>2333</v>
      </c>
      <c r="I40" s="27" t="s">
        <v>77</v>
      </c>
      <c r="J40" s="62">
        <v>1</v>
      </c>
      <c r="K40" s="53">
        <v>6.89</v>
      </c>
      <c r="L40" s="29">
        <f t="shared" si="1"/>
        <v>1.1024</v>
      </c>
      <c r="M40" s="28">
        <f t="shared" si="2"/>
        <v>7.9923999999999999</v>
      </c>
      <c r="N40" s="1"/>
      <c r="O40" s="1"/>
      <c r="P40" s="1"/>
      <c r="Q40" s="1"/>
    </row>
    <row r="41" spans="1:17" ht="15" x14ac:dyDescent="0.25">
      <c r="A41" s="75" t="s">
        <v>3051</v>
      </c>
      <c r="B41" s="76" t="s">
        <v>3050</v>
      </c>
      <c r="C41" s="77">
        <v>43390</v>
      </c>
      <c r="D41" s="36">
        <v>1136</v>
      </c>
      <c r="E41" s="24">
        <v>43383</v>
      </c>
      <c r="F41" s="24" t="s">
        <v>285</v>
      </c>
      <c r="G41" s="32" t="s">
        <v>2307</v>
      </c>
      <c r="H41" s="48" t="s">
        <v>2334</v>
      </c>
      <c r="I41" s="27" t="s">
        <v>77</v>
      </c>
      <c r="J41" s="62">
        <v>1</v>
      </c>
      <c r="K41" s="53">
        <v>12.93</v>
      </c>
      <c r="L41" s="29">
        <f t="shared" si="1"/>
        <v>2.0688</v>
      </c>
      <c r="M41" s="28">
        <f t="shared" si="2"/>
        <v>14.998799999999999</v>
      </c>
      <c r="N41" s="1"/>
      <c r="O41" s="1"/>
      <c r="P41" s="1"/>
      <c r="Q41" s="1"/>
    </row>
    <row r="42" spans="1:17" ht="15" x14ac:dyDescent="0.25">
      <c r="A42" s="75" t="s">
        <v>3051</v>
      </c>
      <c r="B42" s="76" t="s">
        <v>3050</v>
      </c>
      <c r="C42" s="77">
        <v>43390</v>
      </c>
      <c r="D42" s="36">
        <v>1136</v>
      </c>
      <c r="E42" s="24">
        <v>43383</v>
      </c>
      <c r="F42" s="24" t="s">
        <v>285</v>
      </c>
      <c r="G42" s="32" t="s">
        <v>2307</v>
      </c>
      <c r="H42" s="48" t="s">
        <v>2335</v>
      </c>
      <c r="I42" s="27" t="s">
        <v>77</v>
      </c>
      <c r="J42" s="62">
        <v>1</v>
      </c>
      <c r="K42" s="53">
        <v>30.17</v>
      </c>
      <c r="L42" s="29">
        <f t="shared" ref="L42:L52" si="3">J42*K42*0.16</f>
        <v>4.8272000000000004</v>
      </c>
      <c r="M42" s="28">
        <f>J42*K42+L42</f>
        <v>34.997199999999999</v>
      </c>
      <c r="N42" s="1"/>
      <c r="O42" s="1"/>
      <c r="P42" s="1"/>
      <c r="Q42" s="1"/>
    </row>
    <row r="43" spans="1:17" ht="15" x14ac:dyDescent="0.25">
      <c r="A43" s="75" t="s">
        <v>3030</v>
      </c>
      <c r="B43" s="76" t="s">
        <v>3032</v>
      </c>
      <c r="C43" s="77">
        <v>43392</v>
      </c>
      <c r="D43" s="37"/>
      <c r="E43" s="24"/>
      <c r="F43" s="74" t="s">
        <v>179</v>
      </c>
      <c r="G43" s="26" t="s">
        <v>30</v>
      </c>
      <c r="H43" s="48" t="s">
        <v>2338</v>
      </c>
      <c r="I43" s="27"/>
      <c r="J43" s="62"/>
      <c r="K43" s="53"/>
      <c r="L43" s="29">
        <f t="shared" si="3"/>
        <v>0</v>
      </c>
      <c r="M43" s="28">
        <v>5050</v>
      </c>
      <c r="N43" s="1"/>
      <c r="O43" s="1"/>
      <c r="P43" s="1"/>
      <c r="Q43" s="1"/>
    </row>
    <row r="44" spans="1:17" ht="15" x14ac:dyDescent="0.25">
      <c r="A44" s="75" t="s">
        <v>3031</v>
      </c>
      <c r="B44" s="76" t="s">
        <v>3033</v>
      </c>
      <c r="C44" s="77">
        <v>43399</v>
      </c>
      <c r="D44" s="36"/>
      <c r="E44" s="24"/>
      <c r="F44" s="74" t="s">
        <v>179</v>
      </c>
      <c r="G44" s="26" t="s">
        <v>30</v>
      </c>
      <c r="H44" s="48" t="s">
        <v>2341</v>
      </c>
      <c r="I44" s="27"/>
      <c r="J44" s="62"/>
      <c r="K44" s="53"/>
      <c r="L44" s="29">
        <f t="shared" si="3"/>
        <v>0</v>
      </c>
      <c r="M44" s="28">
        <v>8550</v>
      </c>
      <c r="N44" s="1"/>
      <c r="O44" s="1"/>
      <c r="P44" s="1"/>
      <c r="Q44" s="1"/>
    </row>
    <row r="45" spans="1:17" ht="15" x14ac:dyDescent="0.25">
      <c r="A45" s="75" t="s">
        <v>3041</v>
      </c>
      <c r="B45" s="76" t="s">
        <v>3040</v>
      </c>
      <c r="C45" s="77">
        <v>43403</v>
      </c>
      <c r="D45" s="36">
        <v>2674</v>
      </c>
      <c r="E45" s="24">
        <v>43396</v>
      </c>
      <c r="F45" s="24" t="s">
        <v>196</v>
      </c>
      <c r="G45" s="26" t="s">
        <v>82</v>
      </c>
      <c r="H45" s="48" t="s">
        <v>1834</v>
      </c>
      <c r="I45" s="27" t="s">
        <v>91</v>
      </c>
      <c r="J45" s="62">
        <v>12</v>
      </c>
      <c r="K45" s="53">
        <v>159.47999999999999</v>
      </c>
      <c r="L45" s="29">
        <f t="shared" si="3"/>
        <v>306.20159999999998</v>
      </c>
      <c r="M45" s="28">
        <f>J45*K45+L45+0.04</f>
        <v>2220.0015999999996</v>
      </c>
      <c r="N45" s="1"/>
      <c r="O45" s="1"/>
      <c r="P45" s="1"/>
      <c r="Q45" s="1"/>
    </row>
    <row r="46" spans="1:17" ht="15" x14ac:dyDescent="0.25">
      <c r="A46" s="75" t="s">
        <v>3046</v>
      </c>
      <c r="B46" s="76" t="s">
        <v>3047</v>
      </c>
      <c r="C46" s="77">
        <v>43403</v>
      </c>
      <c r="D46" s="36">
        <v>2675</v>
      </c>
      <c r="E46" s="24">
        <v>43396</v>
      </c>
      <c r="F46" s="24" t="s">
        <v>440</v>
      </c>
      <c r="G46" s="26" t="s">
        <v>82</v>
      </c>
      <c r="H46" s="48" t="s">
        <v>1433</v>
      </c>
      <c r="I46" s="27" t="s">
        <v>77</v>
      </c>
      <c r="J46" s="62">
        <v>4</v>
      </c>
      <c r="K46" s="53">
        <v>67</v>
      </c>
      <c r="L46" s="29">
        <f t="shared" si="3"/>
        <v>42.88</v>
      </c>
      <c r="M46" s="28">
        <f>J46*K46+L46</f>
        <v>310.88</v>
      </c>
      <c r="N46" s="1"/>
      <c r="O46" s="1"/>
      <c r="P46" s="1"/>
      <c r="Q46" s="1"/>
    </row>
    <row r="47" spans="1:17" ht="15" x14ac:dyDescent="0.25">
      <c r="A47" s="75" t="s">
        <v>3046</v>
      </c>
      <c r="B47" s="76" t="s">
        <v>3047</v>
      </c>
      <c r="C47" s="77">
        <v>43403</v>
      </c>
      <c r="D47" s="36">
        <v>2675</v>
      </c>
      <c r="E47" s="24">
        <v>43396</v>
      </c>
      <c r="F47" s="24" t="s">
        <v>440</v>
      </c>
      <c r="G47" s="26" t="s">
        <v>82</v>
      </c>
      <c r="H47" s="48" t="s">
        <v>2345</v>
      </c>
      <c r="I47" s="27" t="s">
        <v>77</v>
      </c>
      <c r="J47" s="62">
        <v>4</v>
      </c>
      <c r="K47" s="53">
        <v>14.5</v>
      </c>
      <c r="L47" s="29">
        <f t="shared" si="3"/>
        <v>9.2799999999999994</v>
      </c>
      <c r="M47" s="28">
        <f>J47*K47+L47</f>
        <v>67.28</v>
      </c>
      <c r="N47" s="1"/>
      <c r="O47" s="1"/>
      <c r="P47" s="1"/>
      <c r="Q47" s="1"/>
    </row>
    <row r="48" spans="1:17" ht="15" x14ac:dyDescent="0.25">
      <c r="A48" s="75" t="s">
        <v>3037</v>
      </c>
      <c r="B48" s="76" t="s">
        <v>3036</v>
      </c>
      <c r="C48" s="77">
        <v>43403</v>
      </c>
      <c r="D48" s="36">
        <v>2676</v>
      </c>
      <c r="E48" s="24">
        <v>43396</v>
      </c>
      <c r="F48" s="24" t="s">
        <v>258</v>
      </c>
      <c r="G48" s="26" t="s">
        <v>82</v>
      </c>
      <c r="H48" s="48" t="s">
        <v>2359</v>
      </c>
      <c r="I48" s="27" t="s">
        <v>1426</v>
      </c>
      <c r="J48" s="140">
        <v>1.5</v>
      </c>
      <c r="K48" s="53">
        <v>500</v>
      </c>
      <c r="L48" s="29">
        <f t="shared" si="3"/>
        <v>120</v>
      </c>
      <c r="M48" s="28">
        <f>J48*K48+L48</f>
        <v>870</v>
      </c>
      <c r="N48" s="1"/>
      <c r="O48" s="1"/>
      <c r="P48" s="1"/>
      <c r="Q48" s="1"/>
    </row>
    <row r="49" spans="1:17" ht="15" x14ac:dyDescent="0.25">
      <c r="A49" s="75" t="s">
        <v>3037</v>
      </c>
      <c r="B49" s="76" t="s">
        <v>3036</v>
      </c>
      <c r="C49" s="77">
        <v>43403</v>
      </c>
      <c r="D49" s="36">
        <v>2676</v>
      </c>
      <c r="E49" s="24">
        <v>43396</v>
      </c>
      <c r="F49" s="24" t="s">
        <v>258</v>
      </c>
      <c r="G49" s="26" t="s">
        <v>82</v>
      </c>
      <c r="H49" s="48" t="s">
        <v>2360</v>
      </c>
      <c r="I49" s="27" t="s">
        <v>1426</v>
      </c>
      <c r="J49" s="140">
        <v>1.5</v>
      </c>
      <c r="K49" s="53">
        <v>500</v>
      </c>
      <c r="L49" s="29">
        <f t="shared" si="3"/>
        <v>120</v>
      </c>
      <c r="M49" s="28">
        <f>J49*K49+L49</f>
        <v>870</v>
      </c>
      <c r="N49" s="1"/>
      <c r="O49" s="1"/>
      <c r="P49" s="1"/>
      <c r="Q49" s="1"/>
    </row>
    <row r="50" spans="1:17" ht="25.5" x14ac:dyDescent="0.25">
      <c r="A50" s="75" t="s">
        <v>3035</v>
      </c>
      <c r="B50" s="76" t="s">
        <v>3034</v>
      </c>
      <c r="C50" s="77">
        <v>43404</v>
      </c>
      <c r="D50" s="36"/>
      <c r="E50" s="24"/>
      <c r="F50" s="74" t="s">
        <v>179</v>
      </c>
      <c r="G50" s="26" t="s">
        <v>30</v>
      </c>
      <c r="H50" s="48" t="s">
        <v>2365</v>
      </c>
      <c r="I50" s="27"/>
      <c r="J50" s="140"/>
      <c r="K50" s="53"/>
      <c r="L50" s="29">
        <f t="shared" si="3"/>
        <v>0</v>
      </c>
      <c r="M50" s="28">
        <v>4200</v>
      </c>
      <c r="N50" s="1"/>
      <c r="O50" s="1"/>
      <c r="P50" s="1"/>
      <c r="Q50" s="1"/>
    </row>
    <row r="51" spans="1:17" ht="15" x14ac:dyDescent="0.25">
      <c r="A51" s="75" t="s">
        <v>3042</v>
      </c>
      <c r="B51" s="76" t="s">
        <v>3043</v>
      </c>
      <c r="C51" s="77">
        <v>43440</v>
      </c>
      <c r="D51" s="36">
        <v>1128</v>
      </c>
      <c r="E51" s="24">
        <v>43427</v>
      </c>
      <c r="F51" s="24" t="s">
        <v>196</v>
      </c>
      <c r="G51" s="26" t="s">
        <v>2307</v>
      </c>
      <c r="H51" s="48" t="s">
        <v>2410</v>
      </c>
      <c r="I51" s="27" t="s">
        <v>96</v>
      </c>
      <c r="J51" s="140">
        <v>1</v>
      </c>
      <c r="K51" s="53">
        <v>3103.45</v>
      </c>
      <c r="L51" s="29">
        <f t="shared" si="3"/>
        <v>496.55199999999996</v>
      </c>
      <c r="M51" s="28">
        <f>J51*K51+L51</f>
        <v>3600.002</v>
      </c>
      <c r="N51" s="1"/>
      <c r="O51" s="1"/>
      <c r="P51" s="1"/>
      <c r="Q51" s="1"/>
    </row>
    <row r="52" spans="1:17" ht="15" x14ac:dyDescent="0.25">
      <c r="A52" s="75" t="s">
        <v>3038</v>
      </c>
      <c r="B52" s="76" t="s">
        <v>3039</v>
      </c>
      <c r="C52" s="77">
        <v>43440</v>
      </c>
      <c r="D52" s="36">
        <v>675</v>
      </c>
      <c r="E52" s="24">
        <v>43427</v>
      </c>
      <c r="F52" s="24" t="s">
        <v>258</v>
      </c>
      <c r="G52" s="26" t="s">
        <v>1392</v>
      </c>
      <c r="H52" s="48" t="s">
        <v>2428</v>
      </c>
      <c r="I52" s="27" t="s">
        <v>59</v>
      </c>
      <c r="J52" s="140">
        <v>1</v>
      </c>
      <c r="K52" s="53">
        <v>1849.96</v>
      </c>
      <c r="L52" s="29">
        <f t="shared" si="3"/>
        <v>295.99360000000001</v>
      </c>
      <c r="M52" s="28">
        <f>J52*K52+L52</f>
        <v>2145.9535999999998</v>
      </c>
      <c r="N52" s="1"/>
      <c r="O52" s="1"/>
      <c r="P52" s="1"/>
      <c r="Q52" s="1"/>
    </row>
    <row r="53" spans="1:17" ht="25.5" x14ac:dyDescent="0.25">
      <c r="A53" s="75" t="s">
        <v>3049</v>
      </c>
      <c r="B53" s="76" t="s">
        <v>3048</v>
      </c>
      <c r="C53" s="77">
        <v>43433</v>
      </c>
      <c r="D53" s="36">
        <v>10569</v>
      </c>
      <c r="E53" s="24">
        <v>43403</v>
      </c>
      <c r="F53" s="24" t="s">
        <v>267</v>
      </c>
      <c r="G53" s="32" t="s">
        <v>1406</v>
      </c>
      <c r="H53" s="48" t="s">
        <v>1407</v>
      </c>
      <c r="I53" s="27" t="s">
        <v>1463</v>
      </c>
      <c r="J53" s="140">
        <v>1</v>
      </c>
      <c r="K53" s="53">
        <v>369.82</v>
      </c>
      <c r="L53" s="29">
        <f t="shared" ref="L53:L59" si="4">J53*K53*0.16</f>
        <v>59.171199999999999</v>
      </c>
      <c r="M53" s="28">
        <f t="shared" ref="M53:M59" si="5">J53*K53+L53</f>
        <v>428.99119999999999</v>
      </c>
      <c r="N53" s="1"/>
      <c r="O53" s="1"/>
      <c r="P53" s="1"/>
      <c r="Q53" s="1"/>
    </row>
    <row r="54" spans="1:17" ht="25.5" x14ac:dyDescent="0.25">
      <c r="A54" s="75" t="s">
        <v>3049</v>
      </c>
      <c r="B54" s="76" t="s">
        <v>3048</v>
      </c>
      <c r="C54" s="77">
        <v>43433</v>
      </c>
      <c r="D54" s="36">
        <v>10569</v>
      </c>
      <c r="E54" s="24">
        <v>43403</v>
      </c>
      <c r="F54" s="24" t="s">
        <v>267</v>
      </c>
      <c r="G54" s="32" t="s">
        <v>1406</v>
      </c>
      <c r="H54" s="48" t="s">
        <v>2076</v>
      </c>
      <c r="I54" s="27" t="s">
        <v>77</v>
      </c>
      <c r="J54" s="140">
        <v>2</v>
      </c>
      <c r="K54" s="53">
        <v>27.59</v>
      </c>
      <c r="L54" s="29">
        <f t="shared" si="4"/>
        <v>8.8287999999999993</v>
      </c>
      <c r="M54" s="28">
        <f>J54*K54+L54+0.01</f>
        <v>64.018799999999999</v>
      </c>
      <c r="N54" s="1"/>
      <c r="O54" s="1"/>
      <c r="P54" s="1"/>
      <c r="Q54" s="1"/>
    </row>
    <row r="55" spans="1:17" ht="25.5" x14ac:dyDescent="0.25">
      <c r="A55" s="75" t="s">
        <v>3049</v>
      </c>
      <c r="B55" s="76" t="s">
        <v>3048</v>
      </c>
      <c r="C55" s="77">
        <v>43433</v>
      </c>
      <c r="D55" s="36">
        <v>10569</v>
      </c>
      <c r="E55" s="24">
        <v>43403</v>
      </c>
      <c r="F55" s="24" t="s">
        <v>267</v>
      </c>
      <c r="G55" s="32" t="s">
        <v>1406</v>
      </c>
      <c r="H55" s="48" t="s">
        <v>2530</v>
      </c>
      <c r="I55" s="27" t="s">
        <v>78</v>
      </c>
      <c r="J55" s="140">
        <v>3</v>
      </c>
      <c r="K55" s="53">
        <v>29.31</v>
      </c>
      <c r="L55" s="29">
        <f t="shared" si="4"/>
        <v>14.0688</v>
      </c>
      <c r="M55" s="28">
        <f t="shared" si="5"/>
        <v>101.99879999999999</v>
      </c>
      <c r="N55" s="1"/>
      <c r="O55" s="1"/>
      <c r="P55" s="1"/>
      <c r="Q55" s="1"/>
    </row>
    <row r="56" spans="1:17" ht="25.5" x14ac:dyDescent="0.25">
      <c r="A56" s="75" t="s">
        <v>3049</v>
      </c>
      <c r="B56" s="76" t="s">
        <v>3048</v>
      </c>
      <c r="C56" s="77">
        <v>43433</v>
      </c>
      <c r="D56" s="36">
        <v>10569</v>
      </c>
      <c r="E56" s="24">
        <v>43403</v>
      </c>
      <c r="F56" s="24" t="s">
        <v>267</v>
      </c>
      <c r="G56" s="32" t="s">
        <v>1406</v>
      </c>
      <c r="H56" s="48" t="s">
        <v>2531</v>
      </c>
      <c r="I56" s="27" t="s">
        <v>77</v>
      </c>
      <c r="J56" s="140">
        <v>1</v>
      </c>
      <c r="K56" s="53">
        <v>30.16</v>
      </c>
      <c r="L56" s="29">
        <f t="shared" si="4"/>
        <v>4.8256000000000006</v>
      </c>
      <c r="M56" s="28">
        <f t="shared" si="5"/>
        <v>34.985599999999998</v>
      </c>
      <c r="N56" s="1"/>
      <c r="O56" s="1"/>
      <c r="P56" s="1"/>
      <c r="Q56" s="1"/>
    </row>
    <row r="57" spans="1:17" ht="15" x14ac:dyDescent="0.25">
      <c r="A57" s="75" t="s">
        <v>3058</v>
      </c>
      <c r="B57" s="76" t="s">
        <v>3059</v>
      </c>
      <c r="C57" s="77">
        <v>43433</v>
      </c>
      <c r="D57" s="36">
        <v>1234</v>
      </c>
      <c r="E57" s="24">
        <v>43409</v>
      </c>
      <c r="F57" s="24" t="s">
        <v>285</v>
      </c>
      <c r="G57" s="26" t="s">
        <v>1826</v>
      </c>
      <c r="H57" s="48" t="s">
        <v>2556</v>
      </c>
      <c r="I57" s="27" t="s">
        <v>91</v>
      </c>
      <c r="J57" s="140">
        <v>1</v>
      </c>
      <c r="K57" s="53">
        <v>125</v>
      </c>
      <c r="L57" s="29">
        <f t="shared" si="4"/>
        <v>20</v>
      </c>
      <c r="M57" s="28">
        <f t="shared" si="5"/>
        <v>145</v>
      </c>
      <c r="N57" s="1"/>
      <c r="O57" s="1"/>
      <c r="P57" s="1"/>
      <c r="Q57" s="1"/>
    </row>
    <row r="58" spans="1:17" ht="15" x14ac:dyDescent="0.25">
      <c r="A58" s="75" t="s">
        <v>3057</v>
      </c>
      <c r="B58" s="76" t="s">
        <v>3056</v>
      </c>
      <c r="C58" s="77">
        <v>43433</v>
      </c>
      <c r="D58" s="36">
        <v>1238</v>
      </c>
      <c r="E58" s="24">
        <v>43417</v>
      </c>
      <c r="F58" s="24" t="s">
        <v>285</v>
      </c>
      <c r="G58" s="26" t="s">
        <v>1826</v>
      </c>
      <c r="H58" s="48" t="s">
        <v>2557</v>
      </c>
      <c r="I58" s="27" t="s">
        <v>1832</v>
      </c>
      <c r="J58" s="140">
        <v>9</v>
      </c>
      <c r="K58" s="53">
        <v>201.33666666666599</v>
      </c>
      <c r="L58" s="29">
        <f t="shared" si="4"/>
        <v>289.92479999999904</v>
      </c>
      <c r="M58" s="28">
        <f t="shared" si="5"/>
        <v>2101.9547999999927</v>
      </c>
      <c r="N58" s="1"/>
      <c r="O58" s="1"/>
      <c r="P58" s="1"/>
      <c r="Q58" s="1"/>
    </row>
    <row r="59" spans="1:17" ht="15" x14ac:dyDescent="0.25">
      <c r="A59" s="75" t="s">
        <v>3057</v>
      </c>
      <c r="B59" s="76" t="s">
        <v>3056</v>
      </c>
      <c r="C59" s="77">
        <v>43433</v>
      </c>
      <c r="D59" s="36">
        <v>1238</v>
      </c>
      <c r="E59" s="24">
        <v>43417</v>
      </c>
      <c r="F59" s="24" t="s">
        <v>285</v>
      </c>
      <c r="G59" s="26" t="s">
        <v>1826</v>
      </c>
      <c r="H59" s="48" t="s">
        <v>2558</v>
      </c>
      <c r="I59" s="27" t="s">
        <v>593</v>
      </c>
      <c r="J59" s="140">
        <v>7</v>
      </c>
      <c r="K59" s="53">
        <v>107.758571428571</v>
      </c>
      <c r="L59" s="29">
        <f t="shared" si="4"/>
        <v>120.68959999999952</v>
      </c>
      <c r="M59" s="28">
        <f t="shared" si="5"/>
        <v>874.99959999999646</v>
      </c>
      <c r="N59" s="1"/>
      <c r="O59" s="1"/>
      <c r="P59" s="1"/>
      <c r="Q59" s="1"/>
    </row>
    <row r="60" spans="1:17" ht="15" x14ac:dyDescent="0.25">
      <c r="A60" s="23"/>
      <c r="B60" s="23"/>
      <c r="C60" s="23"/>
      <c r="D60" s="25"/>
      <c r="E60" s="24"/>
      <c r="F60" s="24"/>
      <c r="G60" s="26"/>
      <c r="H60" s="32"/>
      <c r="I60" s="27"/>
      <c r="J60" s="62"/>
      <c r="K60" s="28"/>
      <c r="L60" s="29"/>
      <c r="M60" s="28">
        <f>SUM(M14:M59)-0.01</f>
        <v>59480.148399999976</v>
      </c>
      <c r="N60" s="1"/>
      <c r="O60" s="116"/>
      <c r="P60" s="116"/>
      <c r="Q60" s="116"/>
    </row>
    <row r="61" spans="1:17" ht="16.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58"/>
      <c r="P61" s="116"/>
      <c r="Q61" s="159"/>
    </row>
    <row r="62" spans="1:17" ht="16.5" x14ac:dyDescent="0.3">
      <c r="A62" s="38" t="s">
        <v>28</v>
      </c>
      <c r="B62" s="58" t="s">
        <v>2274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60"/>
      <c r="P62" s="116"/>
      <c r="Q62" s="157"/>
    </row>
    <row r="63" spans="1:17" ht="16.5" x14ac:dyDescent="0.3">
      <c r="A63" s="17"/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57"/>
      <c r="P63" s="116"/>
      <c r="Q63" s="116"/>
    </row>
    <row r="64" spans="1:17" ht="15" x14ac:dyDescent="0.25">
      <c r="A64" s="17"/>
      <c r="B64" s="15"/>
      <c r="C64" s="1"/>
      <c r="D64" s="46"/>
      <c r="E64" s="1"/>
      <c r="F64" s="1"/>
      <c r="G64" s="1"/>
      <c r="H64" s="1"/>
      <c r="I64" s="1"/>
      <c r="J64" s="1"/>
      <c r="K64" s="1"/>
      <c r="L64" s="1"/>
      <c r="M64" s="1"/>
      <c r="N64" s="1"/>
      <c r="O64" s="116"/>
      <c r="P64" s="116"/>
      <c r="Q64" s="116"/>
    </row>
    <row r="65" spans="1:17" ht="15" x14ac:dyDescent="0.25">
      <c r="A65" s="17"/>
      <c r="B65" s="1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16"/>
      <c r="P65" s="116"/>
      <c r="Q65" s="116"/>
    </row>
    <row r="66" spans="1:17" ht="15" x14ac:dyDescent="0.25">
      <c r="A66" s="17"/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16"/>
      <c r="P66" s="116"/>
      <c r="Q66" s="116"/>
    </row>
    <row r="67" spans="1:17" ht="15" x14ac:dyDescent="0.25">
      <c r="A67" s="17"/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x14ac:dyDescent="0.25">
      <c r="A68" s="17"/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x14ac:dyDescent="0.25">
      <c r="A69" s="17"/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1"/>
      <c r="O70" s="1"/>
      <c r="P70" s="1"/>
      <c r="Q70" s="1"/>
    </row>
    <row r="71" spans="1:17" ht="15" x14ac:dyDescent="0.25">
      <c r="A71" s="183" t="s">
        <v>23</v>
      </c>
      <c r="B71" s="183"/>
      <c r="C71" s="183"/>
      <c r="D71" s="33"/>
      <c r="E71" s="183" t="s">
        <v>24</v>
      </c>
      <c r="F71" s="183"/>
      <c r="G71" s="33"/>
      <c r="H71" s="171" t="s">
        <v>2581</v>
      </c>
      <c r="I71" s="33"/>
      <c r="J71" s="34"/>
      <c r="K71" s="171" t="s">
        <v>2643</v>
      </c>
      <c r="L71" s="34"/>
      <c r="M71" s="33"/>
    </row>
    <row r="72" spans="1:17" ht="13.9" customHeight="1" x14ac:dyDescent="0.25">
      <c r="A72" s="184" t="s">
        <v>2580</v>
      </c>
      <c r="B72" s="184"/>
      <c r="C72" s="184"/>
      <c r="D72" s="33"/>
      <c r="E72" s="185" t="s">
        <v>25</v>
      </c>
      <c r="F72" s="185"/>
      <c r="G72" s="33"/>
      <c r="H72" s="35" t="s">
        <v>26</v>
      </c>
      <c r="I72" s="33"/>
      <c r="J72" s="186" t="s">
        <v>2644</v>
      </c>
      <c r="K72" s="186"/>
      <c r="L72" s="186"/>
      <c r="M72" s="33"/>
    </row>
    <row r="73" spans="1:17" ht="15" x14ac:dyDescent="0.25">
      <c r="A73" s="55"/>
      <c r="B73" s="55"/>
      <c r="C73" s="55"/>
      <c r="D73" s="1"/>
      <c r="E73" s="1"/>
      <c r="F73" s="1"/>
      <c r="G73" s="1"/>
      <c r="H73" s="1"/>
      <c r="I73" s="1"/>
      <c r="J73" s="187"/>
      <c r="K73" s="187"/>
      <c r="L73" s="187"/>
      <c r="M73" s="1"/>
    </row>
    <row r="74" spans="1:17" ht="15" x14ac:dyDescent="0.25">
      <c r="A74" s="179" t="s">
        <v>27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</row>
  </sheetData>
  <mergeCells count="15">
    <mergeCell ref="A74:M74"/>
    <mergeCell ref="A11:B11"/>
    <mergeCell ref="C11:G11"/>
    <mergeCell ref="I11:M11"/>
    <mergeCell ref="A71:C71"/>
    <mergeCell ref="E71:F71"/>
    <mergeCell ref="A72:C72"/>
    <mergeCell ref="E72:F72"/>
    <mergeCell ref="J72:L73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3"/>
  <sheetViews>
    <sheetView zoomScaleNormal="100" workbookViewId="0">
      <selection activeCell="G37" sqref="G37"/>
    </sheetView>
  </sheetViews>
  <sheetFormatPr baseColWidth="10" defaultRowHeight="14.25" x14ac:dyDescent="0.2"/>
  <cols>
    <col min="1" max="1" width="13.75" customWidth="1"/>
    <col min="2" max="2" width="12.625" customWidth="1"/>
    <col min="7" max="7" width="19.375" bestFit="1" customWidth="1"/>
    <col min="8" max="8" width="3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8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3.5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8" x14ac:dyDescent="0.25">
      <c r="A5" s="98" t="s">
        <v>0</v>
      </c>
      <c r="B5" s="38" t="s">
        <v>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5.25" customHeight="1" x14ac:dyDescent="0.25">
      <c r="A6" s="17"/>
      <c r="B6" s="1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3.7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1373</v>
      </c>
      <c r="D11" s="181"/>
      <c r="E11" s="181"/>
      <c r="F11" s="181"/>
      <c r="G11" s="181"/>
      <c r="H11" s="9" t="s">
        <v>9</v>
      </c>
      <c r="I11" s="182" t="s">
        <v>2288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43.5" customHeight="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1765</v>
      </c>
      <c r="B14" s="76" t="s">
        <v>1766</v>
      </c>
      <c r="C14" s="77">
        <v>43273</v>
      </c>
      <c r="D14" s="49"/>
      <c r="E14" s="50"/>
      <c r="F14" s="74" t="s">
        <v>179</v>
      </c>
      <c r="G14" s="26" t="s">
        <v>30</v>
      </c>
      <c r="H14" s="51" t="s">
        <v>1372</v>
      </c>
      <c r="I14" s="40"/>
      <c r="J14" s="61"/>
      <c r="K14" s="52"/>
      <c r="L14" s="29">
        <f t="shared" ref="L14:L33" si="0">J14*K14*0.16</f>
        <v>0</v>
      </c>
      <c r="M14" s="28">
        <v>9400</v>
      </c>
    </row>
    <row r="15" spans="1:13" x14ac:dyDescent="0.2">
      <c r="A15" s="75" t="s">
        <v>1963</v>
      </c>
      <c r="B15" s="76" t="s">
        <v>1962</v>
      </c>
      <c r="C15" s="77">
        <v>43287</v>
      </c>
      <c r="D15" s="49"/>
      <c r="E15" s="50"/>
      <c r="F15" s="74" t="s">
        <v>179</v>
      </c>
      <c r="G15" s="26" t="s">
        <v>30</v>
      </c>
      <c r="H15" s="51" t="s">
        <v>1385</v>
      </c>
      <c r="I15" s="40"/>
      <c r="J15" s="61"/>
      <c r="K15" s="52"/>
      <c r="L15" s="29">
        <f t="shared" si="0"/>
        <v>0</v>
      </c>
      <c r="M15" s="28">
        <v>10900</v>
      </c>
    </row>
    <row r="16" spans="1:13" x14ac:dyDescent="0.2">
      <c r="A16" s="75" t="s">
        <v>1975</v>
      </c>
      <c r="B16" s="76" t="s">
        <v>1974</v>
      </c>
      <c r="C16" s="77">
        <v>43292</v>
      </c>
      <c r="D16" s="49">
        <v>2345</v>
      </c>
      <c r="E16" s="50">
        <v>43283</v>
      </c>
      <c r="F16" s="74" t="s">
        <v>285</v>
      </c>
      <c r="G16" s="26" t="s">
        <v>82</v>
      </c>
      <c r="H16" s="51" t="s">
        <v>539</v>
      </c>
      <c r="I16" s="40" t="s">
        <v>77</v>
      </c>
      <c r="J16" s="61">
        <v>500</v>
      </c>
      <c r="K16" s="52">
        <v>6.5</v>
      </c>
      <c r="L16" s="29">
        <f t="shared" si="0"/>
        <v>520</v>
      </c>
      <c r="M16" s="28">
        <f t="shared" ref="M16:M30" si="1">J16*K16+L16</f>
        <v>3770</v>
      </c>
    </row>
    <row r="17" spans="1:13" x14ac:dyDescent="0.2">
      <c r="A17" s="75" t="s">
        <v>1971</v>
      </c>
      <c r="B17" s="76" t="s">
        <v>1970</v>
      </c>
      <c r="C17" s="77">
        <v>43292</v>
      </c>
      <c r="D17" s="49">
        <v>2346</v>
      </c>
      <c r="E17" s="50">
        <v>43283</v>
      </c>
      <c r="F17" s="74" t="s">
        <v>196</v>
      </c>
      <c r="G17" s="26" t="s">
        <v>82</v>
      </c>
      <c r="H17" s="51" t="s">
        <v>92</v>
      </c>
      <c r="I17" s="40" t="s">
        <v>96</v>
      </c>
      <c r="J17" s="61">
        <v>4</v>
      </c>
      <c r="K17" s="52">
        <v>2586.1999999999998</v>
      </c>
      <c r="L17" s="29">
        <f t="shared" si="0"/>
        <v>1655.1679999999999</v>
      </c>
      <c r="M17" s="28">
        <f t="shared" si="1"/>
        <v>11999.967999999999</v>
      </c>
    </row>
    <row r="18" spans="1:13" x14ac:dyDescent="0.2">
      <c r="A18" s="75" t="s">
        <v>1969</v>
      </c>
      <c r="B18" s="76" t="s">
        <v>1968</v>
      </c>
      <c r="C18" s="77">
        <v>43292</v>
      </c>
      <c r="D18" s="36">
        <v>2348</v>
      </c>
      <c r="E18" s="24">
        <v>43283</v>
      </c>
      <c r="F18" s="74" t="s">
        <v>196</v>
      </c>
      <c r="G18" s="26" t="s">
        <v>82</v>
      </c>
      <c r="H18" s="47" t="s">
        <v>90</v>
      </c>
      <c r="I18" s="27" t="s">
        <v>96</v>
      </c>
      <c r="J18" s="62">
        <v>2</v>
      </c>
      <c r="K18" s="53">
        <v>3189.65</v>
      </c>
      <c r="L18" s="29">
        <f t="shared" si="0"/>
        <v>1020.6880000000001</v>
      </c>
      <c r="M18" s="28">
        <f t="shared" si="1"/>
        <v>7399.9880000000003</v>
      </c>
    </row>
    <row r="19" spans="1:13" x14ac:dyDescent="0.2">
      <c r="A19" s="75" t="s">
        <v>1973</v>
      </c>
      <c r="B19" s="76" t="s">
        <v>1972</v>
      </c>
      <c r="C19" s="77">
        <v>43292</v>
      </c>
      <c r="D19" s="36">
        <v>2349</v>
      </c>
      <c r="E19" s="24">
        <v>43283</v>
      </c>
      <c r="F19" s="74" t="s">
        <v>285</v>
      </c>
      <c r="G19" s="26" t="s">
        <v>82</v>
      </c>
      <c r="H19" s="47" t="s">
        <v>1404</v>
      </c>
      <c r="I19" s="27" t="s">
        <v>77</v>
      </c>
      <c r="J19" s="62">
        <v>6000</v>
      </c>
      <c r="K19" s="53">
        <v>2.5</v>
      </c>
      <c r="L19" s="29">
        <f t="shared" si="0"/>
        <v>2400</v>
      </c>
      <c r="M19" s="28">
        <f t="shared" si="1"/>
        <v>17400</v>
      </c>
    </row>
    <row r="20" spans="1:13" x14ac:dyDescent="0.2">
      <c r="A20" s="75" t="s">
        <v>1767</v>
      </c>
      <c r="B20" s="76" t="s">
        <v>1768</v>
      </c>
      <c r="C20" s="77">
        <v>43280</v>
      </c>
      <c r="D20" s="49"/>
      <c r="E20" s="50"/>
      <c r="F20" s="74" t="s">
        <v>179</v>
      </c>
      <c r="G20" s="26" t="s">
        <v>30</v>
      </c>
      <c r="H20" s="47" t="s">
        <v>1490</v>
      </c>
      <c r="I20" s="27"/>
      <c r="J20" s="62"/>
      <c r="K20" s="53"/>
      <c r="L20" s="29">
        <f>J20*K20*0.16</f>
        <v>0</v>
      </c>
      <c r="M20" s="28">
        <v>12700</v>
      </c>
    </row>
    <row r="21" spans="1:13" x14ac:dyDescent="0.2">
      <c r="A21" s="75" t="s">
        <v>1965</v>
      </c>
      <c r="B21" s="76" t="s">
        <v>1964</v>
      </c>
      <c r="C21" s="77">
        <v>43294</v>
      </c>
      <c r="D21" s="36"/>
      <c r="E21" s="24"/>
      <c r="F21" s="74" t="s">
        <v>179</v>
      </c>
      <c r="G21" s="26" t="s">
        <v>30</v>
      </c>
      <c r="H21" s="47" t="s">
        <v>1489</v>
      </c>
      <c r="I21" s="27"/>
      <c r="J21" s="62"/>
      <c r="K21" s="53"/>
      <c r="L21" s="29">
        <f t="shared" si="0"/>
        <v>0</v>
      </c>
      <c r="M21" s="28">
        <v>9700</v>
      </c>
    </row>
    <row r="22" spans="1:13" s="117" customFormat="1" x14ac:dyDescent="0.2">
      <c r="A22" s="163" t="s">
        <v>2190</v>
      </c>
      <c r="B22" s="164" t="s">
        <v>2189</v>
      </c>
      <c r="C22" s="165">
        <v>43326</v>
      </c>
      <c r="D22" s="120" t="s">
        <v>1492</v>
      </c>
      <c r="E22" s="106">
        <v>43291</v>
      </c>
      <c r="F22" s="161" t="s">
        <v>258</v>
      </c>
      <c r="G22" s="109" t="s">
        <v>455</v>
      </c>
      <c r="H22" s="121" t="s">
        <v>456</v>
      </c>
      <c r="I22" s="111" t="s">
        <v>458</v>
      </c>
      <c r="J22" s="112">
        <v>3</v>
      </c>
      <c r="K22" s="113">
        <v>1540</v>
      </c>
      <c r="L22" s="114">
        <f t="shared" si="0"/>
        <v>739.2</v>
      </c>
      <c r="M22" s="115">
        <f t="shared" si="1"/>
        <v>5359.2</v>
      </c>
    </row>
    <row r="23" spans="1:13" s="117" customFormat="1" x14ac:dyDescent="0.2">
      <c r="A23" s="163" t="s">
        <v>2190</v>
      </c>
      <c r="B23" s="164" t="s">
        <v>2189</v>
      </c>
      <c r="C23" s="165">
        <v>43326</v>
      </c>
      <c r="D23" s="120" t="s">
        <v>1492</v>
      </c>
      <c r="E23" s="106">
        <v>43291</v>
      </c>
      <c r="F23" s="161" t="s">
        <v>258</v>
      </c>
      <c r="G23" s="109" t="s">
        <v>455</v>
      </c>
      <c r="H23" s="121" t="s">
        <v>460</v>
      </c>
      <c r="I23" s="111" t="s">
        <v>458</v>
      </c>
      <c r="J23" s="112">
        <v>3</v>
      </c>
      <c r="K23" s="113">
        <v>495</v>
      </c>
      <c r="L23" s="114">
        <f t="shared" si="0"/>
        <v>237.6</v>
      </c>
      <c r="M23" s="115">
        <f t="shared" si="1"/>
        <v>1722.6</v>
      </c>
    </row>
    <row r="24" spans="1:13" s="117" customFormat="1" x14ac:dyDescent="0.2">
      <c r="A24" s="163" t="s">
        <v>2192</v>
      </c>
      <c r="B24" s="164" t="s">
        <v>2191</v>
      </c>
      <c r="C24" s="165">
        <v>43326</v>
      </c>
      <c r="D24" s="120" t="s">
        <v>1495</v>
      </c>
      <c r="E24" s="106">
        <v>43291</v>
      </c>
      <c r="F24" s="161" t="s">
        <v>258</v>
      </c>
      <c r="G24" s="109" t="s">
        <v>455</v>
      </c>
      <c r="H24" s="121" t="s">
        <v>1496</v>
      </c>
      <c r="I24" s="111" t="s">
        <v>458</v>
      </c>
      <c r="J24" s="112">
        <v>1</v>
      </c>
      <c r="K24" s="113">
        <v>2500</v>
      </c>
      <c r="L24" s="114">
        <f t="shared" si="0"/>
        <v>400</v>
      </c>
      <c r="M24" s="115">
        <f t="shared" si="1"/>
        <v>2900</v>
      </c>
    </row>
    <row r="25" spans="1:13" s="117" customFormat="1" x14ac:dyDescent="0.2">
      <c r="A25" s="163" t="s">
        <v>2192</v>
      </c>
      <c r="B25" s="164" t="s">
        <v>2191</v>
      </c>
      <c r="C25" s="165">
        <v>43326</v>
      </c>
      <c r="D25" s="120" t="s">
        <v>1495</v>
      </c>
      <c r="E25" s="106">
        <v>43291</v>
      </c>
      <c r="F25" s="161" t="s">
        <v>258</v>
      </c>
      <c r="G25" s="109" t="s">
        <v>455</v>
      </c>
      <c r="H25" s="121" t="s">
        <v>460</v>
      </c>
      <c r="I25" s="111" t="s">
        <v>458</v>
      </c>
      <c r="J25" s="112">
        <v>1</v>
      </c>
      <c r="K25" s="113">
        <v>495</v>
      </c>
      <c r="L25" s="114">
        <f t="shared" si="0"/>
        <v>79.2</v>
      </c>
      <c r="M25" s="115">
        <f t="shared" si="1"/>
        <v>574.20000000000005</v>
      </c>
    </row>
    <row r="26" spans="1:13" ht="15" x14ac:dyDescent="0.25">
      <c r="A26" s="75" t="s">
        <v>1966</v>
      </c>
      <c r="B26" s="76" t="s">
        <v>1967</v>
      </c>
      <c r="C26" s="77">
        <v>43301</v>
      </c>
      <c r="D26" s="42"/>
      <c r="E26" s="41"/>
      <c r="F26" s="74" t="s">
        <v>179</v>
      </c>
      <c r="G26" s="26" t="s">
        <v>30</v>
      </c>
      <c r="H26" s="48" t="s">
        <v>1498</v>
      </c>
      <c r="I26" s="27"/>
      <c r="J26" s="62"/>
      <c r="K26" s="53"/>
      <c r="L26" s="29">
        <f t="shared" si="0"/>
        <v>0</v>
      </c>
      <c r="M26" s="28">
        <v>11200</v>
      </c>
    </row>
    <row r="27" spans="1:13" x14ac:dyDescent="0.2">
      <c r="A27" s="75" t="s">
        <v>1984</v>
      </c>
      <c r="B27" s="76" t="s">
        <v>1980</v>
      </c>
      <c r="C27" s="77">
        <v>43308</v>
      </c>
      <c r="D27" s="36"/>
      <c r="E27" s="24"/>
      <c r="F27" s="74" t="s">
        <v>179</v>
      </c>
      <c r="G27" s="26" t="s">
        <v>30</v>
      </c>
      <c r="H27" s="48" t="s">
        <v>1499</v>
      </c>
      <c r="I27" s="27"/>
      <c r="J27" s="62"/>
      <c r="K27" s="53"/>
      <c r="L27" s="29">
        <f t="shared" si="0"/>
        <v>0</v>
      </c>
      <c r="M27" s="28">
        <v>13900</v>
      </c>
    </row>
    <row r="28" spans="1:13" s="117" customFormat="1" x14ac:dyDescent="0.2">
      <c r="A28" s="75" t="s">
        <v>3062</v>
      </c>
      <c r="B28" s="76" t="s">
        <v>3061</v>
      </c>
      <c r="C28" s="77">
        <v>43353</v>
      </c>
      <c r="D28" s="120">
        <v>1136</v>
      </c>
      <c r="E28" s="106">
        <v>43293</v>
      </c>
      <c r="F28" s="74" t="s">
        <v>285</v>
      </c>
      <c r="G28" s="109" t="s">
        <v>1826</v>
      </c>
      <c r="H28" s="110" t="s">
        <v>1829</v>
      </c>
      <c r="I28" s="111" t="s">
        <v>1832</v>
      </c>
      <c r="J28" s="112">
        <v>30</v>
      </c>
      <c r="K28" s="113">
        <v>232.76</v>
      </c>
      <c r="L28" s="114">
        <f t="shared" si="0"/>
        <v>1117.2479999999998</v>
      </c>
      <c r="M28" s="115">
        <f t="shared" si="1"/>
        <v>8100.0479999999989</v>
      </c>
    </row>
    <row r="29" spans="1:13" s="117" customFormat="1" x14ac:dyDescent="0.2">
      <c r="A29" s="75" t="s">
        <v>3062</v>
      </c>
      <c r="B29" s="76" t="s">
        <v>3061</v>
      </c>
      <c r="C29" s="77">
        <v>43353</v>
      </c>
      <c r="D29" s="120">
        <v>1136</v>
      </c>
      <c r="E29" s="106">
        <v>43293</v>
      </c>
      <c r="F29" s="74" t="s">
        <v>285</v>
      </c>
      <c r="G29" s="109" t="s">
        <v>1826</v>
      </c>
      <c r="H29" s="110" t="s">
        <v>1830</v>
      </c>
      <c r="I29" s="111" t="s">
        <v>1833</v>
      </c>
      <c r="J29" s="112">
        <v>40</v>
      </c>
      <c r="K29" s="113">
        <v>112.07</v>
      </c>
      <c r="L29" s="114">
        <f t="shared" si="0"/>
        <v>717.24799999999993</v>
      </c>
      <c r="M29" s="115">
        <f t="shared" si="1"/>
        <v>5200.0479999999989</v>
      </c>
    </row>
    <row r="30" spans="1:13" s="117" customFormat="1" x14ac:dyDescent="0.2">
      <c r="A30" s="75" t="s">
        <v>3062</v>
      </c>
      <c r="B30" s="76" t="s">
        <v>3061</v>
      </c>
      <c r="C30" s="77">
        <v>43353</v>
      </c>
      <c r="D30" s="120">
        <v>1136</v>
      </c>
      <c r="E30" s="106">
        <v>43293</v>
      </c>
      <c r="F30" s="74" t="s">
        <v>285</v>
      </c>
      <c r="G30" s="109" t="s">
        <v>1826</v>
      </c>
      <c r="H30" s="110" t="s">
        <v>1831</v>
      </c>
      <c r="I30" s="111" t="s">
        <v>1833</v>
      </c>
      <c r="J30" s="112">
        <v>1</v>
      </c>
      <c r="K30" s="113">
        <v>124.92</v>
      </c>
      <c r="L30" s="114">
        <f t="shared" si="0"/>
        <v>19.987200000000001</v>
      </c>
      <c r="M30" s="115">
        <f t="shared" si="1"/>
        <v>144.90719999999999</v>
      </c>
    </row>
    <row r="31" spans="1:13" s="117" customFormat="1" ht="13.5" customHeight="1" x14ac:dyDescent="0.2">
      <c r="A31" s="163" t="s">
        <v>2194</v>
      </c>
      <c r="B31" s="164" t="s">
        <v>2193</v>
      </c>
      <c r="C31" s="165">
        <v>43315</v>
      </c>
      <c r="D31" s="120"/>
      <c r="E31" s="106"/>
      <c r="F31" s="161" t="s">
        <v>179</v>
      </c>
      <c r="G31" s="109" t="s">
        <v>30</v>
      </c>
      <c r="H31" s="110" t="s">
        <v>1842</v>
      </c>
      <c r="I31" s="111"/>
      <c r="J31" s="112"/>
      <c r="K31" s="113"/>
      <c r="L31" s="114">
        <f t="shared" si="0"/>
        <v>0</v>
      </c>
      <c r="M31" s="115">
        <v>9700</v>
      </c>
    </row>
    <row r="32" spans="1:13" s="117" customFormat="1" x14ac:dyDescent="0.2">
      <c r="A32" s="163" t="s">
        <v>2255</v>
      </c>
      <c r="B32" s="164" t="s">
        <v>2254</v>
      </c>
      <c r="C32" s="165">
        <v>43322</v>
      </c>
      <c r="D32" s="120"/>
      <c r="E32" s="106"/>
      <c r="F32" s="161" t="s">
        <v>179</v>
      </c>
      <c r="G32" s="109" t="s">
        <v>30</v>
      </c>
      <c r="H32" s="110" t="s">
        <v>2078</v>
      </c>
      <c r="I32" s="111"/>
      <c r="J32" s="112"/>
      <c r="K32" s="113"/>
      <c r="L32" s="114">
        <f t="shared" si="0"/>
        <v>0</v>
      </c>
      <c r="M32" s="115">
        <v>9700</v>
      </c>
    </row>
    <row r="33" spans="1:17" s="117" customFormat="1" x14ac:dyDescent="0.2">
      <c r="A33" s="163" t="s">
        <v>2196</v>
      </c>
      <c r="B33" s="164" t="s">
        <v>2195</v>
      </c>
      <c r="C33" s="165">
        <v>43329</v>
      </c>
      <c r="D33" s="120"/>
      <c r="E33" s="106"/>
      <c r="F33" s="161" t="s">
        <v>179</v>
      </c>
      <c r="G33" s="109" t="s">
        <v>30</v>
      </c>
      <c r="H33" s="110" t="s">
        <v>2079</v>
      </c>
      <c r="I33" s="111"/>
      <c r="J33" s="112"/>
      <c r="K33" s="113"/>
      <c r="L33" s="114">
        <f t="shared" si="0"/>
        <v>0</v>
      </c>
      <c r="M33" s="115">
        <v>9700</v>
      </c>
    </row>
    <row r="34" spans="1:17" ht="15" x14ac:dyDescent="0.25">
      <c r="A34" s="23"/>
      <c r="B34" s="23"/>
      <c r="C34" s="23"/>
      <c r="D34" s="25"/>
      <c r="E34" s="24"/>
      <c r="F34" s="24"/>
      <c r="G34" s="26"/>
      <c r="H34" s="32"/>
      <c r="I34" s="27"/>
      <c r="J34" s="62"/>
      <c r="K34" s="28"/>
      <c r="L34" s="29"/>
      <c r="M34" s="28">
        <f>SUM(M14:M33)</f>
        <v>161470.95919999998</v>
      </c>
      <c r="N34" s="116"/>
      <c r="O34" s="116"/>
      <c r="P34" s="116"/>
      <c r="Q34" s="116"/>
    </row>
    <row r="35" spans="1:17" ht="16.5" x14ac:dyDescent="0.3">
      <c r="A35" s="38" t="s">
        <v>28</v>
      </c>
      <c r="B35" s="58" t="s">
        <v>1374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16"/>
      <c r="O35" s="160"/>
      <c r="P35" s="116"/>
      <c r="Q35" s="157"/>
    </row>
    <row r="36" spans="1:17" ht="16.5" x14ac:dyDescent="0.3">
      <c r="A36" s="38"/>
      <c r="B36" s="5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16"/>
      <c r="O36" s="160"/>
      <c r="P36" s="116"/>
      <c r="Q36" s="157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"/>
      <c r="O39" s="1"/>
      <c r="P39" s="1"/>
      <c r="Q39" s="1"/>
    </row>
    <row r="40" spans="1:17" ht="15" x14ac:dyDescent="0.25">
      <c r="A40" s="183" t="s">
        <v>23</v>
      </c>
      <c r="B40" s="183"/>
      <c r="C40" s="183"/>
      <c r="D40" s="33"/>
      <c r="E40" s="183" t="s">
        <v>24</v>
      </c>
      <c r="F40" s="183"/>
      <c r="G40" s="33"/>
      <c r="H40" s="171" t="s">
        <v>2581</v>
      </c>
      <c r="I40" s="33"/>
      <c r="J40" s="34"/>
      <c r="K40" s="171" t="s">
        <v>2643</v>
      </c>
      <c r="L40" s="34"/>
      <c r="M40" s="33"/>
    </row>
    <row r="41" spans="1:17" ht="13.9" customHeight="1" x14ac:dyDescent="0.25">
      <c r="A41" s="184" t="s">
        <v>2580</v>
      </c>
      <c r="B41" s="184"/>
      <c r="C41" s="184"/>
      <c r="D41" s="33"/>
      <c r="E41" s="185" t="s">
        <v>25</v>
      </c>
      <c r="F41" s="185"/>
      <c r="G41" s="33"/>
      <c r="H41" s="35" t="s">
        <v>26</v>
      </c>
      <c r="I41" s="33"/>
      <c r="J41" s="186" t="s">
        <v>2644</v>
      </c>
      <c r="K41" s="186"/>
      <c r="L41" s="186"/>
      <c r="M41" s="33"/>
    </row>
    <row r="42" spans="1:17" ht="15" x14ac:dyDescent="0.25">
      <c r="A42" s="55"/>
      <c r="B42" s="55"/>
      <c r="C42" s="55"/>
      <c r="D42" s="1"/>
      <c r="E42" s="1"/>
      <c r="F42" s="1"/>
      <c r="G42" s="1"/>
      <c r="H42" s="1"/>
      <c r="I42" s="1"/>
      <c r="J42" s="187"/>
      <c r="K42" s="187"/>
      <c r="L42" s="187"/>
      <c r="M42" s="1"/>
    </row>
    <row r="43" spans="1:17" ht="15" x14ac:dyDescent="0.25">
      <c r="A43" s="179" t="s">
        <v>27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</row>
  </sheetData>
  <mergeCells count="15">
    <mergeCell ref="A1:M1"/>
    <mergeCell ref="A9:C10"/>
    <mergeCell ref="G9:H9"/>
    <mergeCell ref="L9:M9"/>
    <mergeCell ref="G10:H10"/>
    <mergeCell ref="A7:C7"/>
    <mergeCell ref="A43:M43"/>
    <mergeCell ref="A11:B11"/>
    <mergeCell ref="C11:G11"/>
    <mergeCell ref="I11:M11"/>
    <mergeCell ref="A40:C40"/>
    <mergeCell ref="E40:F40"/>
    <mergeCell ref="A41:C41"/>
    <mergeCell ref="E41:F41"/>
    <mergeCell ref="J41:L42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8"/>
  <sheetViews>
    <sheetView zoomScaleNormal="100" workbookViewId="0">
      <selection activeCell="G40" sqref="G40"/>
    </sheetView>
  </sheetViews>
  <sheetFormatPr baseColWidth="10" defaultRowHeight="14.25" x14ac:dyDescent="0.2"/>
  <cols>
    <col min="1" max="1" width="13" bestFit="1" customWidth="1"/>
    <col min="2" max="2" width="12.75" customWidth="1"/>
    <col min="7" max="7" width="19.37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8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8" x14ac:dyDescent="0.25">
      <c r="A5" s="100" t="s">
        <v>0</v>
      </c>
      <c r="B5" s="38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8" x14ac:dyDescent="0.25">
      <c r="A6" s="17"/>
      <c r="B6" s="17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1379</v>
      </c>
      <c r="D11" s="181"/>
      <c r="E11" s="181"/>
      <c r="F11" s="181"/>
      <c r="G11" s="181"/>
      <c r="H11" s="9" t="s">
        <v>9</v>
      </c>
      <c r="I11" s="182" t="s">
        <v>1992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1769</v>
      </c>
      <c r="B14" s="76" t="s">
        <v>1770</v>
      </c>
      <c r="C14" s="77">
        <v>43280</v>
      </c>
      <c r="D14" s="49"/>
      <c r="E14" s="50"/>
      <c r="F14" s="74" t="s">
        <v>179</v>
      </c>
      <c r="G14" s="51" t="s">
        <v>30</v>
      </c>
      <c r="H14" s="51" t="s">
        <v>1381</v>
      </c>
      <c r="I14" s="40"/>
      <c r="J14" s="61"/>
      <c r="K14" s="52"/>
      <c r="L14" s="29">
        <f t="shared" ref="L14:L33" si="0">J14*K14*0.16</f>
        <v>0</v>
      </c>
      <c r="M14" s="28">
        <v>11700</v>
      </c>
    </row>
    <row r="15" spans="1:13" ht="25.5" x14ac:dyDescent="0.2">
      <c r="A15" s="75" t="s">
        <v>1977</v>
      </c>
      <c r="B15" s="76" t="s">
        <v>1976</v>
      </c>
      <c r="C15" s="77">
        <v>43287</v>
      </c>
      <c r="D15" s="49"/>
      <c r="E15" s="50"/>
      <c r="F15" s="74" t="s">
        <v>179</v>
      </c>
      <c r="G15" s="26" t="s">
        <v>30</v>
      </c>
      <c r="H15" s="51" t="s">
        <v>1385</v>
      </c>
      <c r="I15" s="40"/>
      <c r="J15" s="61"/>
      <c r="K15" s="52"/>
      <c r="L15" s="29">
        <f t="shared" si="0"/>
        <v>0</v>
      </c>
      <c r="M15" s="28">
        <v>12000</v>
      </c>
    </row>
    <row r="16" spans="1:13" ht="25.5" x14ac:dyDescent="0.2">
      <c r="A16" s="75" t="s">
        <v>1989</v>
      </c>
      <c r="B16" s="76" t="s">
        <v>1988</v>
      </c>
      <c r="C16" s="77">
        <v>43292</v>
      </c>
      <c r="D16" s="49">
        <v>9953</v>
      </c>
      <c r="E16" s="50">
        <v>43278</v>
      </c>
      <c r="F16" s="74" t="s">
        <v>267</v>
      </c>
      <c r="G16" s="32" t="s">
        <v>1406</v>
      </c>
      <c r="H16" s="51" t="s">
        <v>1407</v>
      </c>
      <c r="I16" s="40" t="s">
        <v>1410</v>
      </c>
      <c r="J16" s="61">
        <v>12</v>
      </c>
      <c r="K16" s="52">
        <v>1447.41</v>
      </c>
      <c r="L16" s="29">
        <f t="shared" si="0"/>
        <v>2779.0272000000004</v>
      </c>
      <c r="M16" s="28">
        <f>J16*K16+L16+0.01</f>
        <v>20147.957200000001</v>
      </c>
    </row>
    <row r="17" spans="1:13" ht="25.5" x14ac:dyDescent="0.2">
      <c r="A17" s="75" t="s">
        <v>1989</v>
      </c>
      <c r="B17" s="76" t="s">
        <v>1988</v>
      </c>
      <c r="C17" s="77">
        <v>43292</v>
      </c>
      <c r="D17" s="49">
        <v>9953</v>
      </c>
      <c r="E17" s="50">
        <v>43278</v>
      </c>
      <c r="F17" s="74" t="s">
        <v>267</v>
      </c>
      <c r="G17" s="32" t="s">
        <v>1406</v>
      </c>
      <c r="H17" s="51" t="s">
        <v>1408</v>
      </c>
      <c r="I17" s="40" t="s">
        <v>77</v>
      </c>
      <c r="J17" s="61">
        <v>6</v>
      </c>
      <c r="K17" s="52">
        <v>50</v>
      </c>
      <c r="L17" s="29">
        <f t="shared" si="0"/>
        <v>48</v>
      </c>
      <c r="M17" s="28">
        <f t="shared" ref="M17:M31" si="1">J17*K17+L17</f>
        <v>348</v>
      </c>
    </row>
    <row r="18" spans="1:13" ht="25.5" x14ac:dyDescent="0.2">
      <c r="A18" s="75" t="s">
        <v>1989</v>
      </c>
      <c r="B18" s="76" t="s">
        <v>1988</v>
      </c>
      <c r="C18" s="77">
        <v>43292</v>
      </c>
      <c r="D18" s="49">
        <v>9953</v>
      </c>
      <c r="E18" s="50">
        <v>43278</v>
      </c>
      <c r="F18" s="74" t="s">
        <v>267</v>
      </c>
      <c r="G18" s="32" t="s">
        <v>1406</v>
      </c>
      <c r="H18" s="47" t="s">
        <v>1409</v>
      </c>
      <c r="I18" s="27" t="s">
        <v>77</v>
      </c>
      <c r="J18" s="62">
        <v>6</v>
      </c>
      <c r="K18" s="53">
        <v>62.07</v>
      </c>
      <c r="L18" s="29">
        <f t="shared" si="0"/>
        <v>59.587200000000003</v>
      </c>
      <c r="M18" s="28">
        <f t="shared" si="1"/>
        <v>432.00720000000001</v>
      </c>
    </row>
    <row r="19" spans="1:13" ht="25.5" x14ac:dyDescent="0.2">
      <c r="A19" s="75" t="s">
        <v>1987</v>
      </c>
      <c r="B19" s="76" t="s">
        <v>1986</v>
      </c>
      <c r="C19" s="77">
        <v>43292</v>
      </c>
      <c r="D19" s="36">
        <v>9992</v>
      </c>
      <c r="E19" s="24">
        <v>43285</v>
      </c>
      <c r="F19" s="74" t="s">
        <v>267</v>
      </c>
      <c r="G19" s="32" t="s">
        <v>1406</v>
      </c>
      <c r="H19" s="47" t="s">
        <v>1419</v>
      </c>
      <c r="I19" s="27" t="s">
        <v>77</v>
      </c>
      <c r="J19" s="62">
        <v>4</v>
      </c>
      <c r="K19" s="53">
        <v>111.21</v>
      </c>
      <c r="L19" s="29">
        <f t="shared" si="0"/>
        <v>71.174399999999991</v>
      </c>
      <c r="M19" s="28">
        <f>J19*K19+L19+0.01</f>
        <v>516.02440000000001</v>
      </c>
    </row>
    <row r="20" spans="1:13" ht="25.5" x14ac:dyDescent="0.2">
      <c r="A20" s="75" t="s">
        <v>1987</v>
      </c>
      <c r="B20" s="76" t="s">
        <v>1986</v>
      </c>
      <c r="C20" s="77">
        <v>43292</v>
      </c>
      <c r="D20" s="36">
        <v>9992</v>
      </c>
      <c r="E20" s="24">
        <v>43285</v>
      </c>
      <c r="F20" s="74" t="s">
        <v>267</v>
      </c>
      <c r="G20" s="32" t="s">
        <v>1406</v>
      </c>
      <c r="H20" s="47" t="s">
        <v>1420</v>
      </c>
      <c r="I20" s="27" t="s">
        <v>1410</v>
      </c>
      <c r="J20" s="62">
        <v>3</v>
      </c>
      <c r="K20" s="53">
        <v>1965.52</v>
      </c>
      <c r="L20" s="29">
        <f t="shared" si="0"/>
        <v>943.44959999999992</v>
      </c>
      <c r="M20" s="28">
        <f>J20*K20+L20+0.01</f>
        <v>6840.0195999999996</v>
      </c>
    </row>
    <row r="21" spans="1:13" ht="25.5" x14ac:dyDescent="0.2">
      <c r="A21" s="75" t="s">
        <v>1987</v>
      </c>
      <c r="B21" s="76" t="s">
        <v>1986</v>
      </c>
      <c r="C21" s="77">
        <v>43292</v>
      </c>
      <c r="D21" s="36">
        <v>9992</v>
      </c>
      <c r="E21" s="24">
        <v>43285</v>
      </c>
      <c r="F21" s="74" t="s">
        <v>267</v>
      </c>
      <c r="G21" s="32" t="s">
        <v>1406</v>
      </c>
      <c r="H21" s="47" t="s">
        <v>1421</v>
      </c>
      <c r="I21" s="27" t="s">
        <v>78</v>
      </c>
      <c r="J21" s="62">
        <v>10</v>
      </c>
      <c r="K21" s="53">
        <v>21.55</v>
      </c>
      <c r="L21" s="29">
        <f t="shared" si="0"/>
        <v>34.480000000000004</v>
      </c>
      <c r="M21" s="28">
        <f t="shared" si="1"/>
        <v>249.98000000000002</v>
      </c>
    </row>
    <row r="22" spans="1:13" ht="25.5" x14ac:dyDescent="0.2">
      <c r="A22" s="75" t="s">
        <v>1987</v>
      </c>
      <c r="B22" s="76" t="s">
        <v>1986</v>
      </c>
      <c r="C22" s="77">
        <v>43292</v>
      </c>
      <c r="D22" s="36">
        <v>9992</v>
      </c>
      <c r="E22" s="24">
        <v>43285</v>
      </c>
      <c r="F22" s="74" t="s">
        <v>267</v>
      </c>
      <c r="G22" s="32" t="s">
        <v>1406</v>
      </c>
      <c r="H22" s="47" t="s">
        <v>1422</v>
      </c>
      <c r="I22" s="27" t="s">
        <v>587</v>
      </c>
      <c r="J22" s="62">
        <v>2</v>
      </c>
      <c r="K22" s="53">
        <v>43.1</v>
      </c>
      <c r="L22" s="29">
        <f t="shared" si="0"/>
        <v>13.792000000000002</v>
      </c>
      <c r="M22" s="28">
        <f t="shared" si="1"/>
        <v>99.992000000000004</v>
      </c>
    </row>
    <row r="23" spans="1:13" x14ac:dyDescent="0.2">
      <c r="A23" s="75" t="s">
        <v>1991</v>
      </c>
      <c r="B23" s="76" t="s">
        <v>1990</v>
      </c>
      <c r="C23" s="77">
        <v>43292</v>
      </c>
      <c r="D23" s="36">
        <v>2322</v>
      </c>
      <c r="E23" s="24">
        <v>43278</v>
      </c>
      <c r="F23" s="74" t="s">
        <v>285</v>
      </c>
      <c r="G23" s="26" t="s">
        <v>82</v>
      </c>
      <c r="H23" s="47" t="s">
        <v>1425</v>
      </c>
      <c r="I23" s="27" t="s">
        <v>1426</v>
      </c>
      <c r="J23" s="62">
        <v>20</v>
      </c>
      <c r="K23" s="53">
        <v>29</v>
      </c>
      <c r="L23" s="29">
        <f t="shared" si="0"/>
        <v>92.8</v>
      </c>
      <c r="M23" s="28">
        <f t="shared" si="1"/>
        <v>672.8</v>
      </c>
    </row>
    <row r="24" spans="1:13" ht="25.5" x14ac:dyDescent="0.2">
      <c r="A24" s="75" t="s">
        <v>1982</v>
      </c>
      <c r="B24" s="76" t="s">
        <v>1978</v>
      </c>
      <c r="C24" s="77">
        <v>43294</v>
      </c>
      <c r="D24" s="36"/>
      <c r="E24" s="24"/>
      <c r="F24" s="74" t="s">
        <v>179</v>
      </c>
      <c r="G24" s="26" t="s">
        <v>30</v>
      </c>
      <c r="H24" s="47" t="s">
        <v>1489</v>
      </c>
      <c r="I24" s="27"/>
      <c r="J24" s="62"/>
      <c r="K24" s="53"/>
      <c r="L24" s="29">
        <f>J24*K24*0.16</f>
        <v>0</v>
      </c>
      <c r="M24" s="28">
        <v>10500</v>
      </c>
    </row>
    <row r="25" spans="1:13" ht="25.5" x14ac:dyDescent="0.2">
      <c r="A25" s="75" t="s">
        <v>1983</v>
      </c>
      <c r="B25" s="76" t="s">
        <v>1979</v>
      </c>
      <c r="C25" s="77">
        <v>43301</v>
      </c>
      <c r="D25" s="36"/>
      <c r="E25" s="24"/>
      <c r="F25" s="74" t="s">
        <v>179</v>
      </c>
      <c r="G25" s="26" t="s">
        <v>30</v>
      </c>
      <c r="H25" s="48" t="s">
        <v>1498</v>
      </c>
      <c r="I25" s="27"/>
      <c r="J25" s="62"/>
      <c r="K25" s="53"/>
      <c r="L25" s="29">
        <f t="shared" si="0"/>
        <v>0</v>
      </c>
      <c r="M25" s="28">
        <v>10500</v>
      </c>
    </row>
    <row r="26" spans="1:13" ht="25.5" x14ac:dyDescent="0.2">
      <c r="A26" s="75" t="s">
        <v>1985</v>
      </c>
      <c r="B26" s="76" t="s">
        <v>1981</v>
      </c>
      <c r="C26" s="77">
        <v>43308</v>
      </c>
      <c r="D26" s="36"/>
      <c r="E26" s="24"/>
      <c r="F26" s="74" t="s">
        <v>179</v>
      </c>
      <c r="G26" s="26" t="s">
        <v>30</v>
      </c>
      <c r="H26" s="48" t="s">
        <v>1499</v>
      </c>
      <c r="I26" s="27"/>
      <c r="J26" s="62"/>
      <c r="K26" s="53"/>
      <c r="L26" s="29">
        <f t="shared" si="0"/>
        <v>0</v>
      </c>
      <c r="M26" s="28">
        <v>9300</v>
      </c>
    </row>
    <row r="27" spans="1:13" s="117" customFormat="1" x14ac:dyDescent="0.2">
      <c r="A27" s="163" t="s">
        <v>2198</v>
      </c>
      <c r="B27" s="164" t="s">
        <v>2197</v>
      </c>
      <c r="C27" s="165">
        <v>43326</v>
      </c>
      <c r="D27" s="120">
        <v>2415</v>
      </c>
      <c r="E27" s="106">
        <v>43294</v>
      </c>
      <c r="F27" s="161" t="s">
        <v>285</v>
      </c>
      <c r="G27" s="109" t="s">
        <v>82</v>
      </c>
      <c r="H27" s="110" t="s">
        <v>1425</v>
      </c>
      <c r="I27" s="111" t="s">
        <v>1426</v>
      </c>
      <c r="J27" s="112">
        <v>20</v>
      </c>
      <c r="K27" s="113">
        <v>29</v>
      </c>
      <c r="L27" s="114">
        <f t="shared" si="0"/>
        <v>92.8</v>
      </c>
      <c r="M27" s="115">
        <f t="shared" si="1"/>
        <v>672.8</v>
      </c>
    </row>
    <row r="28" spans="1:13" s="117" customFormat="1" ht="25.5" x14ac:dyDescent="0.2">
      <c r="A28" s="163" t="s">
        <v>2202</v>
      </c>
      <c r="B28" s="164" t="s">
        <v>2201</v>
      </c>
      <c r="C28" s="165">
        <v>43315</v>
      </c>
      <c r="D28" s="120"/>
      <c r="E28" s="106"/>
      <c r="F28" s="161" t="s">
        <v>179</v>
      </c>
      <c r="G28" s="109" t="s">
        <v>30</v>
      </c>
      <c r="H28" s="110" t="s">
        <v>1842</v>
      </c>
      <c r="I28" s="111"/>
      <c r="J28" s="112"/>
      <c r="K28" s="113"/>
      <c r="L28" s="114">
        <f t="shared" si="0"/>
        <v>0</v>
      </c>
      <c r="M28" s="115">
        <v>13800</v>
      </c>
    </row>
    <row r="29" spans="1:13" s="117" customFormat="1" ht="25.5" x14ac:dyDescent="0.2">
      <c r="A29" s="163" t="s">
        <v>2200</v>
      </c>
      <c r="B29" s="164" t="s">
        <v>2199</v>
      </c>
      <c r="C29" s="165">
        <v>43326</v>
      </c>
      <c r="D29" s="120">
        <v>10032</v>
      </c>
      <c r="E29" s="106">
        <v>43294</v>
      </c>
      <c r="F29" s="161" t="s">
        <v>267</v>
      </c>
      <c r="G29" s="122" t="s">
        <v>1406</v>
      </c>
      <c r="H29" s="110" t="s">
        <v>1457</v>
      </c>
      <c r="I29" s="111" t="s">
        <v>1410</v>
      </c>
      <c r="J29" s="112">
        <v>5</v>
      </c>
      <c r="K29" s="113">
        <v>1447.41</v>
      </c>
      <c r="L29" s="114">
        <f t="shared" si="0"/>
        <v>1157.9280000000001</v>
      </c>
      <c r="M29" s="115">
        <f>J29*K29+L29+0.01</f>
        <v>8394.9880000000012</v>
      </c>
    </row>
    <row r="30" spans="1:13" s="117" customFormat="1" ht="25.5" x14ac:dyDescent="0.2">
      <c r="A30" s="163" t="s">
        <v>2200</v>
      </c>
      <c r="B30" s="164" t="s">
        <v>2199</v>
      </c>
      <c r="C30" s="165">
        <v>43326</v>
      </c>
      <c r="D30" s="120">
        <v>10032</v>
      </c>
      <c r="E30" s="106">
        <v>43294</v>
      </c>
      <c r="F30" s="161" t="s">
        <v>267</v>
      </c>
      <c r="G30" s="122" t="s">
        <v>1406</v>
      </c>
      <c r="H30" s="110" t="s">
        <v>2075</v>
      </c>
      <c r="I30" s="111" t="s">
        <v>77</v>
      </c>
      <c r="J30" s="112">
        <v>3</v>
      </c>
      <c r="K30" s="113">
        <v>50</v>
      </c>
      <c r="L30" s="114">
        <f t="shared" si="0"/>
        <v>24</v>
      </c>
      <c r="M30" s="115">
        <f t="shared" si="1"/>
        <v>174</v>
      </c>
    </row>
    <row r="31" spans="1:13" s="117" customFormat="1" ht="25.5" x14ac:dyDescent="0.2">
      <c r="A31" s="163" t="s">
        <v>2200</v>
      </c>
      <c r="B31" s="164" t="s">
        <v>2199</v>
      </c>
      <c r="C31" s="165">
        <v>43326</v>
      </c>
      <c r="D31" s="120">
        <v>10032</v>
      </c>
      <c r="E31" s="106">
        <v>43294</v>
      </c>
      <c r="F31" s="161" t="s">
        <v>267</v>
      </c>
      <c r="G31" s="122" t="s">
        <v>1406</v>
      </c>
      <c r="H31" s="110" t="s">
        <v>2076</v>
      </c>
      <c r="I31" s="111" t="s">
        <v>77</v>
      </c>
      <c r="J31" s="112">
        <v>3</v>
      </c>
      <c r="K31" s="113">
        <v>33.619999999999997</v>
      </c>
      <c r="L31" s="114">
        <f t="shared" si="0"/>
        <v>16.137599999999999</v>
      </c>
      <c r="M31" s="115">
        <f t="shared" si="1"/>
        <v>116.99759999999998</v>
      </c>
    </row>
    <row r="32" spans="1:13" s="117" customFormat="1" ht="25.5" x14ac:dyDescent="0.2">
      <c r="A32" s="163" t="s">
        <v>2257</v>
      </c>
      <c r="B32" s="164" t="s">
        <v>2256</v>
      </c>
      <c r="C32" s="165">
        <v>43322</v>
      </c>
      <c r="D32" s="120"/>
      <c r="E32" s="106"/>
      <c r="F32" s="161" t="s">
        <v>179</v>
      </c>
      <c r="G32" s="109" t="s">
        <v>30</v>
      </c>
      <c r="H32" s="110" t="s">
        <v>2078</v>
      </c>
      <c r="I32" s="111"/>
      <c r="J32" s="112"/>
      <c r="K32" s="113"/>
      <c r="L32" s="114">
        <f t="shared" si="0"/>
        <v>0</v>
      </c>
      <c r="M32" s="115">
        <v>13800</v>
      </c>
    </row>
    <row r="33" spans="1:17" ht="25.5" x14ac:dyDescent="0.25">
      <c r="A33" s="75" t="s">
        <v>2204</v>
      </c>
      <c r="B33" s="76" t="s">
        <v>2203</v>
      </c>
      <c r="C33" s="77">
        <v>43329</v>
      </c>
      <c r="D33" s="36"/>
      <c r="E33" s="24"/>
      <c r="F33" s="74" t="s">
        <v>179</v>
      </c>
      <c r="G33" s="26" t="s">
        <v>30</v>
      </c>
      <c r="H33" s="48" t="s">
        <v>2079</v>
      </c>
      <c r="I33" s="27"/>
      <c r="J33" s="62"/>
      <c r="K33" s="53"/>
      <c r="L33" s="29">
        <f t="shared" si="0"/>
        <v>0</v>
      </c>
      <c r="M33" s="28">
        <v>13800</v>
      </c>
      <c r="N33" s="1"/>
      <c r="O33" s="1"/>
      <c r="P33" s="1"/>
      <c r="Q33" s="1"/>
    </row>
    <row r="34" spans="1:17" ht="15" x14ac:dyDescent="0.25">
      <c r="A34" s="23"/>
      <c r="B34" s="23"/>
      <c r="C34" s="23"/>
      <c r="D34" s="25"/>
      <c r="E34" s="24"/>
      <c r="F34" s="24"/>
      <c r="G34" s="26"/>
      <c r="H34" s="32"/>
      <c r="I34" s="27"/>
      <c r="J34" s="62"/>
      <c r="K34" s="28"/>
      <c r="L34" s="29"/>
      <c r="M34" s="28">
        <f>SUM(M14:M33)</f>
        <v>134065.56600000002</v>
      </c>
      <c r="N34" s="1"/>
      <c r="O34" s="116"/>
      <c r="P34" s="116"/>
      <c r="Q34" s="116"/>
    </row>
    <row r="35" spans="1:17" ht="16.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58"/>
      <c r="P35" s="116"/>
      <c r="Q35" s="159"/>
    </row>
    <row r="36" spans="1:17" ht="16.5" x14ac:dyDescent="0.3">
      <c r="A36" s="38" t="s">
        <v>28</v>
      </c>
      <c r="B36" s="58" t="s">
        <v>1380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60"/>
      <c r="P36" s="116"/>
      <c r="Q36" s="157"/>
    </row>
    <row r="37" spans="1:17" ht="16.5" x14ac:dyDescent="0.3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57"/>
      <c r="P37" s="116"/>
      <c r="Q37" s="116"/>
    </row>
    <row r="38" spans="1:17" ht="15" x14ac:dyDescent="0.25">
      <c r="A38" s="17"/>
      <c r="B38" s="15"/>
      <c r="C38" s="1"/>
      <c r="D38" s="46"/>
      <c r="E38" s="1"/>
      <c r="F38" s="1"/>
      <c r="G38" s="1"/>
      <c r="H38" s="1"/>
      <c r="I38" s="1"/>
      <c r="J38" s="1"/>
      <c r="K38" s="1"/>
      <c r="L38" s="1"/>
      <c r="M38" s="1"/>
      <c r="N38" s="1"/>
      <c r="O38" s="116"/>
      <c r="P38" s="116"/>
      <c r="Q38" s="116"/>
    </row>
    <row r="39" spans="1:17" ht="15" x14ac:dyDescent="0.25">
      <c r="A39" s="17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16"/>
      <c r="P39" s="116"/>
      <c r="Q39" s="116"/>
    </row>
    <row r="40" spans="1:17" ht="15" x14ac:dyDescent="0.25">
      <c r="A40" s="17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x14ac:dyDescent="0.25">
      <c r="A41" s="1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x14ac:dyDescent="0.25">
      <c r="A42" s="17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x14ac:dyDescent="0.25">
      <c r="A43" s="1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1"/>
      <c r="O44" s="1"/>
      <c r="P44" s="1"/>
      <c r="Q44" s="1"/>
    </row>
    <row r="45" spans="1:17" ht="15" x14ac:dyDescent="0.25">
      <c r="A45" s="183" t="s">
        <v>23</v>
      </c>
      <c r="B45" s="183"/>
      <c r="C45" s="183"/>
      <c r="D45" s="33"/>
      <c r="E45" s="183" t="s">
        <v>24</v>
      </c>
      <c r="F45" s="183"/>
      <c r="G45" s="33"/>
      <c r="H45" s="171" t="s">
        <v>2581</v>
      </c>
      <c r="I45" s="33"/>
      <c r="J45" s="34"/>
      <c r="K45" s="171" t="s">
        <v>2643</v>
      </c>
      <c r="L45" s="34"/>
      <c r="M45" s="33"/>
    </row>
    <row r="46" spans="1:17" ht="13.9" customHeight="1" x14ac:dyDescent="0.25">
      <c r="A46" s="184" t="s">
        <v>2580</v>
      </c>
      <c r="B46" s="184"/>
      <c r="C46" s="184"/>
      <c r="D46" s="33"/>
      <c r="E46" s="185" t="s">
        <v>25</v>
      </c>
      <c r="F46" s="185"/>
      <c r="G46" s="33"/>
      <c r="H46" s="35" t="s">
        <v>26</v>
      </c>
      <c r="I46" s="33"/>
      <c r="J46" s="186" t="s">
        <v>2644</v>
      </c>
      <c r="K46" s="186"/>
      <c r="L46" s="186"/>
      <c r="M46" s="33"/>
    </row>
    <row r="47" spans="1:17" ht="15" x14ac:dyDescent="0.25">
      <c r="A47" s="55"/>
      <c r="B47" s="55"/>
      <c r="C47" s="55"/>
      <c r="D47" s="1"/>
      <c r="E47" s="1"/>
      <c r="F47" s="1"/>
      <c r="G47" s="1"/>
      <c r="H47" s="1"/>
      <c r="I47" s="1"/>
      <c r="J47" s="187"/>
      <c r="K47" s="187"/>
      <c r="L47" s="187"/>
      <c r="M47" s="1"/>
    </row>
    <row r="48" spans="1:17" ht="15" x14ac:dyDescent="0.25">
      <c r="A48" s="179" t="s">
        <v>27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</row>
  </sheetData>
  <mergeCells count="15">
    <mergeCell ref="A48:M48"/>
    <mergeCell ref="A11:B11"/>
    <mergeCell ref="C11:G11"/>
    <mergeCell ref="I11:M11"/>
    <mergeCell ref="A45:C45"/>
    <mergeCell ref="E45:F45"/>
    <mergeCell ref="A46:C46"/>
    <mergeCell ref="E46:F46"/>
    <mergeCell ref="J46:L47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7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3"/>
  <sheetViews>
    <sheetView zoomScaleNormal="100" workbookViewId="0">
      <selection activeCell="G38" sqref="G38"/>
    </sheetView>
  </sheetViews>
  <sheetFormatPr baseColWidth="10" defaultRowHeight="14.25" x14ac:dyDescent="0.2"/>
  <cols>
    <col min="1" max="1" width="13" bestFit="1" customWidth="1"/>
    <col min="2" max="2" width="12.875" customWidth="1"/>
    <col min="7" max="7" width="20.75" customWidth="1"/>
    <col min="8" max="8" width="28.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8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6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8" x14ac:dyDescent="0.25">
      <c r="A5" s="98" t="s">
        <v>0</v>
      </c>
      <c r="B5" s="38" t="s">
        <v>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5.25" customHeight="1" x14ac:dyDescent="0.25">
      <c r="A6" s="17"/>
      <c r="B6" s="1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6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1375</v>
      </c>
      <c r="D11" s="181"/>
      <c r="E11" s="181"/>
      <c r="F11" s="181"/>
      <c r="G11" s="181"/>
      <c r="H11" s="9" t="s">
        <v>9</v>
      </c>
      <c r="I11" s="182" t="s">
        <v>2211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1771</v>
      </c>
      <c r="B14" s="76" t="s">
        <v>1772</v>
      </c>
      <c r="C14" s="77">
        <v>43273</v>
      </c>
      <c r="D14" s="49"/>
      <c r="E14" s="50"/>
      <c r="F14" s="74" t="s">
        <v>179</v>
      </c>
      <c r="G14" s="26" t="s">
        <v>30</v>
      </c>
      <c r="H14" s="51" t="s">
        <v>1372</v>
      </c>
      <c r="I14" s="40"/>
      <c r="J14" s="61"/>
      <c r="K14" s="52"/>
      <c r="L14" s="29">
        <f t="shared" ref="L14:L33" si="0">J14*K14*0.16</f>
        <v>0</v>
      </c>
      <c r="M14" s="28">
        <v>7800</v>
      </c>
    </row>
    <row r="15" spans="1:13" s="117" customFormat="1" x14ac:dyDescent="0.2">
      <c r="A15" s="163" t="s">
        <v>2206</v>
      </c>
      <c r="B15" s="164" t="s">
        <v>2205</v>
      </c>
      <c r="C15" s="165">
        <v>43326</v>
      </c>
      <c r="D15" s="123" t="s">
        <v>1456</v>
      </c>
      <c r="E15" s="124">
        <v>43271</v>
      </c>
      <c r="F15" s="161" t="s">
        <v>285</v>
      </c>
      <c r="G15" s="109" t="s">
        <v>471</v>
      </c>
      <c r="H15" s="121" t="s">
        <v>1457</v>
      </c>
      <c r="I15" s="125" t="s">
        <v>1462</v>
      </c>
      <c r="J15" s="126">
        <v>2</v>
      </c>
      <c r="K15" s="127">
        <v>1846.9</v>
      </c>
      <c r="L15" s="114">
        <f t="shared" si="0"/>
        <v>591.00800000000004</v>
      </c>
      <c r="M15" s="115">
        <f t="shared" ref="M15:M33" si="1">J15*K15+L15</f>
        <v>4284.808</v>
      </c>
    </row>
    <row r="16" spans="1:13" s="117" customFormat="1" x14ac:dyDescent="0.2">
      <c r="A16" s="163" t="s">
        <v>2206</v>
      </c>
      <c r="B16" s="164" t="s">
        <v>2205</v>
      </c>
      <c r="C16" s="165">
        <v>43326</v>
      </c>
      <c r="D16" s="123" t="s">
        <v>1456</v>
      </c>
      <c r="E16" s="124">
        <v>43271</v>
      </c>
      <c r="F16" s="161" t="s">
        <v>285</v>
      </c>
      <c r="G16" s="109" t="s">
        <v>471</v>
      </c>
      <c r="H16" s="121" t="s">
        <v>1458</v>
      </c>
      <c r="I16" s="125" t="s">
        <v>1462</v>
      </c>
      <c r="J16" s="126">
        <v>1</v>
      </c>
      <c r="K16" s="127">
        <v>1892</v>
      </c>
      <c r="L16" s="114">
        <f t="shared" si="0"/>
        <v>302.72000000000003</v>
      </c>
      <c r="M16" s="115">
        <f t="shared" si="1"/>
        <v>2194.7200000000003</v>
      </c>
    </row>
    <row r="17" spans="1:13" s="117" customFormat="1" x14ac:dyDescent="0.2">
      <c r="A17" s="163" t="s">
        <v>2206</v>
      </c>
      <c r="B17" s="164" t="s">
        <v>2205</v>
      </c>
      <c r="C17" s="165">
        <v>43326</v>
      </c>
      <c r="D17" s="123" t="s">
        <v>1456</v>
      </c>
      <c r="E17" s="124">
        <v>43271</v>
      </c>
      <c r="F17" s="161" t="s">
        <v>285</v>
      </c>
      <c r="G17" s="109" t="s">
        <v>471</v>
      </c>
      <c r="H17" s="121" t="s">
        <v>1459</v>
      </c>
      <c r="I17" s="125" t="s">
        <v>77</v>
      </c>
      <c r="J17" s="126">
        <v>2</v>
      </c>
      <c r="K17" s="127">
        <v>90.51</v>
      </c>
      <c r="L17" s="114">
        <f t="shared" si="0"/>
        <v>28.963200000000001</v>
      </c>
      <c r="M17" s="115">
        <f t="shared" si="1"/>
        <v>209.98320000000001</v>
      </c>
    </row>
    <row r="18" spans="1:13" s="117" customFormat="1" x14ac:dyDescent="0.2">
      <c r="A18" s="163" t="s">
        <v>2206</v>
      </c>
      <c r="B18" s="164" t="s">
        <v>2205</v>
      </c>
      <c r="C18" s="165">
        <v>43326</v>
      </c>
      <c r="D18" s="123" t="s">
        <v>1456</v>
      </c>
      <c r="E18" s="124">
        <v>43271</v>
      </c>
      <c r="F18" s="161" t="s">
        <v>285</v>
      </c>
      <c r="G18" s="109" t="s">
        <v>471</v>
      </c>
      <c r="H18" s="121" t="s">
        <v>1460</v>
      </c>
      <c r="I18" s="111" t="s">
        <v>77</v>
      </c>
      <c r="J18" s="112">
        <v>2</v>
      </c>
      <c r="K18" s="113">
        <v>57</v>
      </c>
      <c r="L18" s="114">
        <f t="shared" si="0"/>
        <v>18.240000000000002</v>
      </c>
      <c r="M18" s="115">
        <f t="shared" si="1"/>
        <v>132.24</v>
      </c>
    </row>
    <row r="19" spans="1:13" s="117" customFormat="1" x14ac:dyDescent="0.2">
      <c r="A19" s="163" t="s">
        <v>2206</v>
      </c>
      <c r="B19" s="164" t="s">
        <v>2205</v>
      </c>
      <c r="C19" s="165">
        <v>43326</v>
      </c>
      <c r="D19" s="123" t="s">
        <v>1456</v>
      </c>
      <c r="E19" s="124">
        <v>43271</v>
      </c>
      <c r="F19" s="161" t="s">
        <v>285</v>
      </c>
      <c r="G19" s="109" t="s">
        <v>471</v>
      </c>
      <c r="H19" s="121" t="s">
        <v>1461</v>
      </c>
      <c r="I19" s="111" t="s">
        <v>1463</v>
      </c>
      <c r="J19" s="112">
        <v>1</v>
      </c>
      <c r="K19" s="113">
        <v>136.94999999999999</v>
      </c>
      <c r="L19" s="114">
        <f t="shared" si="0"/>
        <v>21.911999999999999</v>
      </c>
      <c r="M19" s="115">
        <f t="shared" si="1"/>
        <v>158.86199999999999</v>
      </c>
    </row>
    <row r="20" spans="1:13" s="117" customFormat="1" x14ac:dyDescent="0.2">
      <c r="A20" s="163" t="s">
        <v>2208</v>
      </c>
      <c r="B20" s="164" t="s">
        <v>2207</v>
      </c>
      <c r="C20" s="165">
        <v>43326</v>
      </c>
      <c r="D20" s="120" t="s">
        <v>1464</v>
      </c>
      <c r="E20" s="106">
        <v>43271</v>
      </c>
      <c r="F20" s="161" t="s">
        <v>267</v>
      </c>
      <c r="G20" s="109" t="s">
        <v>471</v>
      </c>
      <c r="H20" s="121" t="s">
        <v>1465</v>
      </c>
      <c r="I20" s="111" t="s">
        <v>77</v>
      </c>
      <c r="J20" s="112">
        <v>2</v>
      </c>
      <c r="K20" s="113">
        <v>1500</v>
      </c>
      <c r="L20" s="114">
        <f t="shared" si="0"/>
        <v>480</v>
      </c>
      <c r="M20" s="115">
        <f t="shared" si="1"/>
        <v>3480</v>
      </c>
    </row>
    <row r="21" spans="1:13" s="117" customFormat="1" x14ac:dyDescent="0.2">
      <c r="A21" s="163" t="s">
        <v>2208</v>
      </c>
      <c r="B21" s="164" t="s">
        <v>2207</v>
      </c>
      <c r="C21" s="165">
        <v>43326</v>
      </c>
      <c r="D21" s="120" t="s">
        <v>1464</v>
      </c>
      <c r="E21" s="106">
        <v>43271</v>
      </c>
      <c r="F21" s="161" t="s">
        <v>267</v>
      </c>
      <c r="G21" s="109" t="s">
        <v>471</v>
      </c>
      <c r="H21" s="121" t="s">
        <v>1466</v>
      </c>
      <c r="I21" s="111" t="s">
        <v>77</v>
      </c>
      <c r="J21" s="112">
        <v>2</v>
      </c>
      <c r="K21" s="113">
        <v>3000</v>
      </c>
      <c r="L21" s="114">
        <f t="shared" si="0"/>
        <v>960</v>
      </c>
      <c r="M21" s="115">
        <f t="shared" si="1"/>
        <v>6960</v>
      </c>
    </row>
    <row r="22" spans="1:13" s="117" customFormat="1" x14ac:dyDescent="0.2">
      <c r="A22" s="163" t="s">
        <v>2208</v>
      </c>
      <c r="B22" s="164" t="s">
        <v>2207</v>
      </c>
      <c r="C22" s="165">
        <v>43326</v>
      </c>
      <c r="D22" s="120" t="s">
        <v>1464</v>
      </c>
      <c r="E22" s="106">
        <v>43271</v>
      </c>
      <c r="F22" s="161" t="s">
        <v>267</v>
      </c>
      <c r="G22" s="109" t="s">
        <v>471</v>
      </c>
      <c r="H22" s="121" t="s">
        <v>1467</v>
      </c>
      <c r="I22" s="111" t="s">
        <v>77</v>
      </c>
      <c r="J22" s="112">
        <v>1</v>
      </c>
      <c r="K22" s="113">
        <v>3500</v>
      </c>
      <c r="L22" s="114">
        <f t="shared" si="0"/>
        <v>560</v>
      </c>
      <c r="M22" s="115">
        <f t="shared" si="1"/>
        <v>4060</v>
      </c>
    </row>
    <row r="23" spans="1:13" s="117" customFormat="1" x14ac:dyDescent="0.2">
      <c r="A23" s="163" t="s">
        <v>2208</v>
      </c>
      <c r="B23" s="164" t="s">
        <v>2207</v>
      </c>
      <c r="C23" s="165">
        <v>43326</v>
      </c>
      <c r="D23" s="120" t="s">
        <v>1464</v>
      </c>
      <c r="E23" s="106">
        <v>43271</v>
      </c>
      <c r="F23" s="161" t="s">
        <v>267</v>
      </c>
      <c r="G23" s="109" t="s">
        <v>471</v>
      </c>
      <c r="H23" s="121" t="s">
        <v>1468</v>
      </c>
      <c r="I23" s="111" t="s">
        <v>77</v>
      </c>
      <c r="J23" s="112">
        <v>1</v>
      </c>
      <c r="K23" s="113">
        <v>4500</v>
      </c>
      <c r="L23" s="114">
        <f t="shared" si="0"/>
        <v>720</v>
      </c>
      <c r="M23" s="115">
        <f t="shared" si="1"/>
        <v>5220</v>
      </c>
    </row>
    <row r="24" spans="1:13" s="117" customFormat="1" x14ac:dyDescent="0.2">
      <c r="A24" s="163" t="s">
        <v>2210</v>
      </c>
      <c r="B24" s="164" t="s">
        <v>2209</v>
      </c>
      <c r="C24" s="165">
        <v>43326</v>
      </c>
      <c r="D24" s="120" t="s">
        <v>1469</v>
      </c>
      <c r="E24" s="106">
        <v>43271</v>
      </c>
      <c r="F24" s="161" t="s">
        <v>258</v>
      </c>
      <c r="G24" s="109" t="s">
        <v>471</v>
      </c>
      <c r="H24" s="121" t="s">
        <v>481</v>
      </c>
      <c r="I24" s="111" t="s">
        <v>59</v>
      </c>
      <c r="J24" s="112">
        <v>1</v>
      </c>
      <c r="K24" s="113">
        <v>1980</v>
      </c>
      <c r="L24" s="114">
        <f t="shared" si="0"/>
        <v>316.8</v>
      </c>
      <c r="M24" s="115">
        <f t="shared" si="1"/>
        <v>2296.8000000000002</v>
      </c>
    </row>
    <row r="25" spans="1:13" s="117" customFormat="1" x14ac:dyDescent="0.2">
      <c r="A25" s="163" t="s">
        <v>2210</v>
      </c>
      <c r="B25" s="164" t="s">
        <v>2209</v>
      </c>
      <c r="C25" s="165">
        <v>43326</v>
      </c>
      <c r="D25" s="120" t="s">
        <v>1469</v>
      </c>
      <c r="E25" s="106">
        <v>43271</v>
      </c>
      <c r="F25" s="161" t="s">
        <v>258</v>
      </c>
      <c r="G25" s="109" t="s">
        <v>471</v>
      </c>
      <c r="H25" s="110" t="s">
        <v>482</v>
      </c>
      <c r="I25" s="111" t="s">
        <v>59</v>
      </c>
      <c r="J25" s="112">
        <v>1</v>
      </c>
      <c r="K25" s="113">
        <v>1980</v>
      </c>
      <c r="L25" s="114">
        <f t="shared" si="0"/>
        <v>316.8</v>
      </c>
      <c r="M25" s="115">
        <f t="shared" si="1"/>
        <v>2296.8000000000002</v>
      </c>
    </row>
    <row r="26" spans="1:13" s="117" customFormat="1" x14ac:dyDescent="0.2">
      <c r="A26" s="163" t="s">
        <v>2210</v>
      </c>
      <c r="B26" s="164" t="s">
        <v>2209</v>
      </c>
      <c r="C26" s="165">
        <v>43326</v>
      </c>
      <c r="D26" s="120" t="s">
        <v>1469</v>
      </c>
      <c r="E26" s="106">
        <v>43271</v>
      </c>
      <c r="F26" s="161" t="s">
        <v>258</v>
      </c>
      <c r="G26" s="109" t="s">
        <v>471</v>
      </c>
      <c r="H26" s="110" t="s">
        <v>460</v>
      </c>
      <c r="I26" s="111" t="s">
        <v>56</v>
      </c>
      <c r="J26" s="112">
        <v>2</v>
      </c>
      <c r="K26" s="113">
        <v>450</v>
      </c>
      <c r="L26" s="114">
        <f t="shared" si="0"/>
        <v>144</v>
      </c>
      <c r="M26" s="115">
        <f t="shared" si="1"/>
        <v>1044</v>
      </c>
    </row>
    <row r="27" spans="1:13" s="117" customFormat="1" x14ac:dyDescent="0.2">
      <c r="A27" s="163" t="s">
        <v>1996</v>
      </c>
      <c r="B27" s="164" t="s">
        <v>1995</v>
      </c>
      <c r="C27" s="165">
        <v>43285</v>
      </c>
      <c r="D27" s="120">
        <v>2147</v>
      </c>
      <c r="E27" s="106">
        <v>43215</v>
      </c>
      <c r="F27" s="161" t="s">
        <v>196</v>
      </c>
      <c r="G27" s="109" t="s">
        <v>82</v>
      </c>
      <c r="H27" s="110" t="s">
        <v>90</v>
      </c>
      <c r="I27" s="111" t="s">
        <v>96</v>
      </c>
      <c r="J27" s="112">
        <v>2</v>
      </c>
      <c r="K27" s="113">
        <v>3189.65</v>
      </c>
      <c r="L27" s="114">
        <f t="shared" si="0"/>
        <v>1020.6880000000001</v>
      </c>
      <c r="M27" s="115">
        <f t="shared" si="1"/>
        <v>7399.9880000000003</v>
      </c>
    </row>
    <row r="28" spans="1:13" s="117" customFormat="1" x14ac:dyDescent="0.2">
      <c r="A28" s="163" t="s">
        <v>1994</v>
      </c>
      <c r="B28" s="164" t="s">
        <v>1993</v>
      </c>
      <c r="C28" s="165">
        <v>43285</v>
      </c>
      <c r="D28" s="120">
        <v>2154</v>
      </c>
      <c r="E28" s="106">
        <v>43215</v>
      </c>
      <c r="F28" s="161" t="s">
        <v>196</v>
      </c>
      <c r="G28" s="109" t="s">
        <v>82</v>
      </c>
      <c r="H28" s="110" t="s">
        <v>92</v>
      </c>
      <c r="I28" s="111" t="s">
        <v>96</v>
      </c>
      <c r="J28" s="112">
        <v>2</v>
      </c>
      <c r="K28" s="113">
        <v>2586.1999999999998</v>
      </c>
      <c r="L28" s="114">
        <f t="shared" si="0"/>
        <v>827.58399999999995</v>
      </c>
      <c r="M28" s="115">
        <f t="shared" si="1"/>
        <v>5999.9839999999995</v>
      </c>
    </row>
    <row r="29" spans="1:13" s="117" customFormat="1" x14ac:dyDescent="0.2">
      <c r="A29" s="163" t="s">
        <v>2000</v>
      </c>
      <c r="B29" s="164" t="s">
        <v>1999</v>
      </c>
      <c r="C29" s="165">
        <v>43285</v>
      </c>
      <c r="D29" s="120">
        <v>2155</v>
      </c>
      <c r="E29" s="106">
        <v>43215</v>
      </c>
      <c r="F29" s="161" t="s">
        <v>285</v>
      </c>
      <c r="G29" s="109" t="s">
        <v>82</v>
      </c>
      <c r="H29" s="110" t="s">
        <v>83</v>
      </c>
      <c r="I29" s="111" t="s">
        <v>77</v>
      </c>
      <c r="J29" s="112">
        <v>10</v>
      </c>
      <c r="K29" s="113">
        <v>143.33000000000001</v>
      </c>
      <c r="L29" s="114">
        <f t="shared" si="0"/>
        <v>229.32800000000003</v>
      </c>
      <c r="M29" s="115">
        <f t="shared" si="1"/>
        <v>1662.6280000000002</v>
      </c>
    </row>
    <row r="30" spans="1:13" s="117" customFormat="1" x14ac:dyDescent="0.2">
      <c r="A30" s="163" t="s">
        <v>2000</v>
      </c>
      <c r="B30" s="164" t="s">
        <v>1999</v>
      </c>
      <c r="C30" s="165">
        <v>43285</v>
      </c>
      <c r="D30" s="120">
        <v>2155</v>
      </c>
      <c r="E30" s="106">
        <v>43215</v>
      </c>
      <c r="F30" s="161" t="s">
        <v>285</v>
      </c>
      <c r="G30" s="109" t="s">
        <v>82</v>
      </c>
      <c r="H30" s="110" t="s">
        <v>589</v>
      </c>
      <c r="I30" s="111" t="s">
        <v>587</v>
      </c>
      <c r="J30" s="112">
        <v>15</v>
      </c>
      <c r="K30" s="113">
        <v>30</v>
      </c>
      <c r="L30" s="114">
        <f t="shared" si="0"/>
        <v>72</v>
      </c>
      <c r="M30" s="115">
        <f t="shared" si="1"/>
        <v>522</v>
      </c>
    </row>
    <row r="31" spans="1:13" x14ac:dyDescent="0.2">
      <c r="A31" s="75" t="s">
        <v>1998</v>
      </c>
      <c r="B31" s="76" t="s">
        <v>1997</v>
      </c>
      <c r="C31" s="77">
        <v>43292</v>
      </c>
      <c r="D31" s="36">
        <v>2198</v>
      </c>
      <c r="E31" s="24">
        <v>43231</v>
      </c>
      <c r="F31" s="74" t="s">
        <v>196</v>
      </c>
      <c r="G31" s="26" t="s">
        <v>82</v>
      </c>
      <c r="H31" s="48" t="s">
        <v>90</v>
      </c>
      <c r="I31" s="27" t="s">
        <v>96</v>
      </c>
      <c r="J31" s="62">
        <v>3</v>
      </c>
      <c r="K31" s="53">
        <v>3189.65</v>
      </c>
      <c r="L31" s="29">
        <f t="shared" si="0"/>
        <v>1531.0320000000002</v>
      </c>
      <c r="M31" s="28">
        <f t="shared" si="1"/>
        <v>11099.982</v>
      </c>
    </row>
    <row r="32" spans="1:13" s="117" customFormat="1" x14ac:dyDescent="0.2">
      <c r="A32" s="75" t="s">
        <v>3064</v>
      </c>
      <c r="B32" s="75" t="s">
        <v>3063</v>
      </c>
      <c r="C32" s="77">
        <v>43353</v>
      </c>
      <c r="D32" s="120" t="s">
        <v>1817</v>
      </c>
      <c r="E32" s="106">
        <v>43292</v>
      </c>
      <c r="F32" s="161" t="s">
        <v>258</v>
      </c>
      <c r="G32" s="109" t="s">
        <v>471</v>
      </c>
      <c r="H32" s="110" t="s">
        <v>1818</v>
      </c>
      <c r="I32" s="111" t="s">
        <v>59</v>
      </c>
      <c r="J32" s="112">
        <v>4</v>
      </c>
      <c r="K32" s="113">
        <v>1980</v>
      </c>
      <c r="L32" s="114">
        <f t="shared" si="0"/>
        <v>1267.2</v>
      </c>
      <c r="M32" s="115">
        <f t="shared" si="1"/>
        <v>9187.2000000000007</v>
      </c>
    </row>
    <row r="33" spans="1:17" s="117" customFormat="1" ht="15" x14ac:dyDescent="0.25">
      <c r="A33" s="75" t="s">
        <v>3064</v>
      </c>
      <c r="B33" s="75" t="s">
        <v>3063</v>
      </c>
      <c r="C33" s="77">
        <v>43353</v>
      </c>
      <c r="D33" s="120" t="s">
        <v>1817</v>
      </c>
      <c r="E33" s="106">
        <v>43292</v>
      </c>
      <c r="F33" s="161" t="s">
        <v>258</v>
      </c>
      <c r="G33" s="109" t="s">
        <v>471</v>
      </c>
      <c r="H33" s="110" t="s">
        <v>543</v>
      </c>
      <c r="I33" s="111" t="s">
        <v>56</v>
      </c>
      <c r="J33" s="112">
        <v>4</v>
      </c>
      <c r="K33" s="113">
        <v>384</v>
      </c>
      <c r="L33" s="114">
        <f t="shared" si="0"/>
        <v>245.76</v>
      </c>
      <c r="M33" s="115">
        <f t="shared" si="1"/>
        <v>1781.76</v>
      </c>
      <c r="N33" s="116"/>
      <c r="O33" s="116"/>
      <c r="P33" s="116"/>
      <c r="Q33" s="116"/>
    </row>
    <row r="34" spans="1:17" ht="15" x14ac:dyDescent="0.25">
      <c r="A34" s="23"/>
      <c r="B34" s="23"/>
      <c r="C34" s="23"/>
      <c r="D34" s="25"/>
      <c r="E34" s="24"/>
      <c r="F34" s="24"/>
      <c r="G34" s="26"/>
      <c r="H34" s="32"/>
      <c r="I34" s="27"/>
      <c r="J34" s="62"/>
      <c r="K34" s="28"/>
      <c r="L34" s="29"/>
      <c r="M34" s="28">
        <f>SUM(M14:M33)-0.01</f>
        <v>77791.74519999999</v>
      </c>
      <c r="N34" s="1"/>
      <c r="O34" s="116"/>
      <c r="P34" s="116"/>
      <c r="Q34" s="116"/>
    </row>
    <row r="35" spans="1:17" ht="16.5" x14ac:dyDescent="0.3">
      <c r="A35" s="38" t="s">
        <v>28</v>
      </c>
      <c r="B35" s="58" t="s">
        <v>1376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0"/>
      <c r="P35" s="116"/>
      <c r="Q35" s="157"/>
    </row>
    <row r="36" spans="1:17" ht="12" customHeight="1" x14ac:dyDescent="0.3">
      <c r="A36" s="38"/>
      <c r="B36" s="5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60"/>
      <c r="P36" s="116"/>
      <c r="Q36" s="157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1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"/>
      <c r="O39" s="1"/>
      <c r="P39" s="1"/>
      <c r="Q39" s="1"/>
    </row>
    <row r="40" spans="1:17" ht="15" x14ac:dyDescent="0.25">
      <c r="A40" s="183" t="s">
        <v>23</v>
      </c>
      <c r="B40" s="183"/>
      <c r="C40" s="183"/>
      <c r="D40" s="33"/>
      <c r="E40" s="183" t="s">
        <v>24</v>
      </c>
      <c r="F40" s="183"/>
      <c r="G40" s="33"/>
      <c r="H40" s="171" t="s">
        <v>2581</v>
      </c>
      <c r="I40" s="33"/>
      <c r="J40" s="34"/>
      <c r="K40" s="171" t="s">
        <v>2643</v>
      </c>
      <c r="L40" s="34"/>
      <c r="M40" s="33"/>
    </row>
    <row r="41" spans="1:17" ht="13.9" customHeight="1" x14ac:dyDescent="0.25">
      <c r="A41" s="184" t="s">
        <v>2580</v>
      </c>
      <c r="B41" s="184"/>
      <c r="C41" s="184"/>
      <c r="D41" s="33"/>
      <c r="E41" s="185" t="s">
        <v>25</v>
      </c>
      <c r="F41" s="185"/>
      <c r="G41" s="33"/>
      <c r="H41" s="35" t="s">
        <v>26</v>
      </c>
      <c r="I41" s="33"/>
      <c r="J41" s="186" t="s">
        <v>2644</v>
      </c>
      <c r="K41" s="186"/>
      <c r="L41" s="186"/>
      <c r="M41" s="33"/>
    </row>
    <row r="42" spans="1:17" ht="15" x14ac:dyDescent="0.25">
      <c r="A42" s="55"/>
      <c r="B42" s="55"/>
      <c r="C42" s="55"/>
      <c r="D42" s="1"/>
      <c r="E42" s="1"/>
      <c r="F42" s="1"/>
      <c r="G42" s="1"/>
      <c r="H42" s="1"/>
      <c r="I42" s="1"/>
      <c r="J42" s="187"/>
      <c r="K42" s="187"/>
      <c r="L42" s="187"/>
      <c r="M42" s="1"/>
    </row>
    <row r="43" spans="1:17" ht="15" x14ac:dyDescent="0.25">
      <c r="A43" s="179" t="s">
        <v>27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</row>
  </sheetData>
  <mergeCells count="15">
    <mergeCell ref="A1:M1"/>
    <mergeCell ref="A9:C10"/>
    <mergeCell ref="G9:H9"/>
    <mergeCell ref="L9:M9"/>
    <mergeCell ref="G10:H10"/>
    <mergeCell ref="A7:C7"/>
    <mergeCell ref="A43:M43"/>
    <mergeCell ref="A11:B11"/>
    <mergeCell ref="C11:G11"/>
    <mergeCell ref="I11:M11"/>
    <mergeCell ref="A40:C40"/>
    <mergeCell ref="E40:F40"/>
    <mergeCell ref="A41:C41"/>
    <mergeCell ref="E41:F41"/>
    <mergeCell ref="J41:L42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R56"/>
  <sheetViews>
    <sheetView zoomScaleNormal="100" workbookViewId="0">
      <selection activeCell="E47" sqref="E47"/>
    </sheetView>
  </sheetViews>
  <sheetFormatPr baseColWidth="10" defaultRowHeight="14.25" x14ac:dyDescent="0.2"/>
  <cols>
    <col min="1" max="1" width="13" bestFit="1" customWidth="1"/>
    <col min="2" max="2" width="12.5" customWidth="1"/>
    <col min="7" max="7" width="19.75" bestFit="1" customWidth="1"/>
    <col min="8" max="8" width="23.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8" x14ac:dyDescent="0.25">
      <c r="A5" s="79" t="s">
        <v>0</v>
      </c>
      <c r="B5" s="3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8" x14ac:dyDescent="0.25">
      <c r="A6" s="17"/>
      <c r="B6" s="1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469</v>
      </c>
      <c r="D11" s="181"/>
      <c r="E11" s="181"/>
      <c r="F11" s="181"/>
      <c r="G11" s="181"/>
      <c r="H11" s="9" t="s">
        <v>9</v>
      </c>
      <c r="I11" s="182" t="s">
        <v>690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687</v>
      </c>
      <c r="B14" s="76" t="s">
        <v>686</v>
      </c>
      <c r="C14" s="77">
        <v>43200</v>
      </c>
      <c r="D14" s="49" t="s">
        <v>475</v>
      </c>
      <c r="E14" s="50">
        <v>43179</v>
      </c>
      <c r="F14" s="74" t="s">
        <v>285</v>
      </c>
      <c r="G14" s="26" t="s">
        <v>471</v>
      </c>
      <c r="H14" s="51" t="s">
        <v>476</v>
      </c>
      <c r="I14" s="40" t="s">
        <v>473</v>
      </c>
      <c r="J14" s="61">
        <v>20</v>
      </c>
      <c r="K14" s="52">
        <v>2120</v>
      </c>
      <c r="L14" s="29">
        <f t="shared" ref="L14:L35" si="0">J14*K14*0.16</f>
        <v>6784</v>
      </c>
      <c r="M14" s="28">
        <f t="shared" ref="M14:M35" si="1">J14*K14+L14</f>
        <v>49184</v>
      </c>
    </row>
    <row r="15" spans="1:13" x14ac:dyDescent="0.2">
      <c r="A15" s="75" t="s">
        <v>677</v>
      </c>
      <c r="B15" s="76" t="s">
        <v>676</v>
      </c>
      <c r="C15" s="77">
        <v>43200</v>
      </c>
      <c r="D15" s="49" t="s">
        <v>480</v>
      </c>
      <c r="E15" s="50">
        <v>43186</v>
      </c>
      <c r="F15" s="74" t="s">
        <v>258</v>
      </c>
      <c r="G15" s="26" t="s">
        <v>471</v>
      </c>
      <c r="H15" s="51" t="s">
        <v>481</v>
      </c>
      <c r="I15" s="40" t="s">
        <v>59</v>
      </c>
      <c r="J15" s="61">
        <v>2</v>
      </c>
      <c r="K15" s="52">
        <v>1980</v>
      </c>
      <c r="L15" s="29">
        <f t="shared" si="0"/>
        <v>633.6</v>
      </c>
      <c r="M15" s="28">
        <f t="shared" si="1"/>
        <v>4593.6000000000004</v>
      </c>
    </row>
    <row r="16" spans="1:13" x14ac:dyDescent="0.2">
      <c r="A16" s="75" t="s">
        <v>677</v>
      </c>
      <c r="B16" s="76" t="s">
        <v>676</v>
      </c>
      <c r="C16" s="77">
        <v>43200</v>
      </c>
      <c r="D16" s="49" t="s">
        <v>480</v>
      </c>
      <c r="E16" s="50">
        <v>43186</v>
      </c>
      <c r="F16" s="74" t="s">
        <v>258</v>
      </c>
      <c r="G16" s="26" t="s">
        <v>471</v>
      </c>
      <c r="H16" s="51" t="s">
        <v>482</v>
      </c>
      <c r="I16" s="40" t="s">
        <v>59</v>
      </c>
      <c r="J16" s="61">
        <v>2</v>
      </c>
      <c r="K16" s="52">
        <v>1980</v>
      </c>
      <c r="L16" s="29">
        <f t="shared" si="0"/>
        <v>633.6</v>
      </c>
      <c r="M16" s="28">
        <f t="shared" si="1"/>
        <v>4593.6000000000004</v>
      </c>
    </row>
    <row r="17" spans="1:13" x14ac:dyDescent="0.2">
      <c r="A17" s="75" t="s">
        <v>677</v>
      </c>
      <c r="B17" s="76" t="s">
        <v>676</v>
      </c>
      <c r="C17" s="77">
        <v>43200</v>
      </c>
      <c r="D17" s="49" t="s">
        <v>480</v>
      </c>
      <c r="E17" s="50">
        <v>43186</v>
      </c>
      <c r="F17" s="74" t="s">
        <v>258</v>
      </c>
      <c r="G17" s="26" t="s">
        <v>471</v>
      </c>
      <c r="H17" s="51" t="s">
        <v>483</v>
      </c>
      <c r="I17" s="40" t="s">
        <v>59</v>
      </c>
      <c r="J17" s="61">
        <v>6</v>
      </c>
      <c r="K17" s="52">
        <v>1200</v>
      </c>
      <c r="L17" s="29">
        <f t="shared" si="0"/>
        <v>1152</v>
      </c>
      <c r="M17" s="28">
        <f t="shared" si="1"/>
        <v>8352</v>
      </c>
    </row>
    <row r="18" spans="1:13" x14ac:dyDescent="0.2">
      <c r="A18" s="75" t="s">
        <v>685</v>
      </c>
      <c r="B18" s="76" t="s">
        <v>684</v>
      </c>
      <c r="C18" s="77">
        <v>43217</v>
      </c>
      <c r="D18" s="36" t="s">
        <v>520</v>
      </c>
      <c r="E18" s="24">
        <v>43200</v>
      </c>
      <c r="F18" s="74" t="s">
        <v>340</v>
      </c>
      <c r="G18" s="26" t="s">
        <v>145</v>
      </c>
      <c r="H18" s="47" t="s">
        <v>152</v>
      </c>
      <c r="I18" s="27" t="s">
        <v>77</v>
      </c>
      <c r="J18" s="62">
        <v>30</v>
      </c>
      <c r="K18" s="53">
        <v>60</v>
      </c>
      <c r="L18" s="29">
        <f t="shared" si="0"/>
        <v>288</v>
      </c>
      <c r="M18" s="28">
        <f t="shared" si="1"/>
        <v>2088</v>
      </c>
    </row>
    <row r="19" spans="1:13" x14ac:dyDescent="0.2">
      <c r="A19" s="75" t="s">
        <v>685</v>
      </c>
      <c r="B19" s="76" t="s">
        <v>684</v>
      </c>
      <c r="C19" s="77">
        <v>43217</v>
      </c>
      <c r="D19" s="36" t="s">
        <v>520</v>
      </c>
      <c r="E19" s="24">
        <v>43200</v>
      </c>
      <c r="F19" s="74" t="s">
        <v>340</v>
      </c>
      <c r="G19" s="26" t="s">
        <v>145</v>
      </c>
      <c r="H19" s="47" t="s">
        <v>518</v>
      </c>
      <c r="I19" s="27" t="s">
        <v>77</v>
      </c>
      <c r="J19" s="62">
        <v>10</v>
      </c>
      <c r="K19" s="53">
        <v>520</v>
      </c>
      <c r="L19" s="29">
        <f t="shared" si="0"/>
        <v>832</v>
      </c>
      <c r="M19" s="28">
        <f t="shared" si="1"/>
        <v>6032</v>
      </c>
    </row>
    <row r="20" spans="1:13" x14ac:dyDescent="0.2">
      <c r="A20" s="75" t="s">
        <v>685</v>
      </c>
      <c r="B20" s="76" t="s">
        <v>684</v>
      </c>
      <c r="C20" s="77">
        <v>43217</v>
      </c>
      <c r="D20" s="36" t="s">
        <v>520</v>
      </c>
      <c r="E20" s="24">
        <v>43200</v>
      </c>
      <c r="F20" s="74" t="s">
        <v>340</v>
      </c>
      <c r="G20" s="26" t="s">
        <v>145</v>
      </c>
      <c r="H20" s="47" t="s">
        <v>515</v>
      </c>
      <c r="I20" s="27" t="s">
        <v>77</v>
      </c>
      <c r="J20" s="62">
        <v>15</v>
      </c>
      <c r="K20" s="53">
        <v>30</v>
      </c>
      <c r="L20" s="29">
        <f t="shared" si="0"/>
        <v>72</v>
      </c>
      <c r="M20" s="28">
        <f t="shared" si="1"/>
        <v>522</v>
      </c>
    </row>
    <row r="21" spans="1:13" x14ac:dyDescent="0.2">
      <c r="A21" s="75" t="s">
        <v>680</v>
      </c>
      <c r="B21" s="76" t="s">
        <v>678</v>
      </c>
      <c r="C21" s="77">
        <v>43217</v>
      </c>
      <c r="D21" s="36">
        <v>2121</v>
      </c>
      <c r="E21" s="24">
        <v>43201</v>
      </c>
      <c r="F21" s="74" t="s">
        <v>196</v>
      </c>
      <c r="G21" s="26" t="s">
        <v>82</v>
      </c>
      <c r="H21" s="47" t="s">
        <v>158</v>
      </c>
      <c r="I21" s="27" t="s">
        <v>526</v>
      </c>
      <c r="J21" s="62">
        <v>500</v>
      </c>
      <c r="K21" s="53">
        <v>9.5</v>
      </c>
      <c r="L21" s="29">
        <f t="shared" si="0"/>
        <v>760</v>
      </c>
      <c r="M21" s="28">
        <f t="shared" si="1"/>
        <v>5510</v>
      </c>
    </row>
    <row r="22" spans="1:13" x14ac:dyDescent="0.2">
      <c r="A22" s="75" t="s">
        <v>681</v>
      </c>
      <c r="B22" s="76" t="s">
        <v>679</v>
      </c>
      <c r="C22" s="77">
        <v>43217</v>
      </c>
      <c r="D22" s="36">
        <v>2122</v>
      </c>
      <c r="E22" s="24">
        <v>43201</v>
      </c>
      <c r="F22" s="74" t="s">
        <v>196</v>
      </c>
      <c r="G22" s="26" t="s">
        <v>82</v>
      </c>
      <c r="H22" s="47" t="s">
        <v>92</v>
      </c>
      <c r="I22" s="27" t="s">
        <v>96</v>
      </c>
      <c r="J22" s="62">
        <v>2</v>
      </c>
      <c r="K22" s="53">
        <v>2586.1999999999998</v>
      </c>
      <c r="L22" s="29">
        <f t="shared" si="0"/>
        <v>827.58399999999995</v>
      </c>
      <c r="M22" s="28">
        <f t="shared" si="1"/>
        <v>5999.9839999999995</v>
      </c>
    </row>
    <row r="23" spans="1:13" x14ac:dyDescent="0.2">
      <c r="A23" s="75" t="s">
        <v>689</v>
      </c>
      <c r="B23" s="76" t="s">
        <v>688</v>
      </c>
      <c r="C23" s="77">
        <v>43217</v>
      </c>
      <c r="D23" s="36" t="s">
        <v>530</v>
      </c>
      <c r="E23" s="24">
        <v>43199</v>
      </c>
      <c r="F23" s="74" t="s">
        <v>199</v>
      </c>
      <c r="G23" s="26" t="s">
        <v>471</v>
      </c>
      <c r="H23" s="47" t="s">
        <v>531</v>
      </c>
      <c r="I23" s="27" t="s">
        <v>532</v>
      </c>
      <c r="J23" s="62">
        <v>192</v>
      </c>
      <c r="K23" s="53">
        <v>430</v>
      </c>
      <c r="L23" s="29">
        <f t="shared" si="0"/>
        <v>13209.6</v>
      </c>
      <c r="M23" s="28">
        <f t="shared" si="1"/>
        <v>95769.600000000006</v>
      </c>
    </row>
    <row r="24" spans="1:13" ht="25.5" x14ac:dyDescent="0.2">
      <c r="A24" s="75" t="s">
        <v>683</v>
      </c>
      <c r="B24" s="76" t="s">
        <v>682</v>
      </c>
      <c r="C24" s="77">
        <v>43217</v>
      </c>
      <c r="D24" s="36">
        <v>8721</v>
      </c>
      <c r="E24" s="24">
        <v>43202</v>
      </c>
      <c r="F24" s="74" t="s">
        <v>196</v>
      </c>
      <c r="G24" s="32" t="s">
        <v>552</v>
      </c>
      <c r="H24" s="47" t="s">
        <v>553</v>
      </c>
      <c r="I24" s="27" t="s">
        <v>96</v>
      </c>
      <c r="J24" s="62">
        <v>2</v>
      </c>
      <c r="K24" s="53">
        <v>2931.034482</v>
      </c>
      <c r="L24" s="29">
        <f t="shared" si="0"/>
        <v>937.93103424000003</v>
      </c>
      <c r="M24" s="28">
        <f t="shared" si="1"/>
        <v>6799.9999982400004</v>
      </c>
    </row>
    <row r="25" spans="1:13" ht="25.5" x14ac:dyDescent="0.2">
      <c r="A25" s="75" t="s">
        <v>675</v>
      </c>
      <c r="B25" s="76" t="s">
        <v>674</v>
      </c>
      <c r="C25" s="77">
        <v>43217</v>
      </c>
      <c r="D25" s="36"/>
      <c r="E25" s="24"/>
      <c r="F25" s="74" t="s">
        <v>179</v>
      </c>
      <c r="G25" s="26" t="s">
        <v>30</v>
      </c>
      <c r="H25" s="48" t="s">
        <v>562</v>
      </c>
      <c r="I25" s="27"/>
      <c r="J25" s="62"/>
      <c r="K25" s="53"/>
      <c r="L25" s="29">
        <f t="shared" si="0"/>
        <v>0</v>
      </c>
      <c r="M25" s="28">
        <v>9600</v>
      </c>
    </row>
    <row r="26" spans="1:13" ht="25.5" x14ac:dyDescent="0.2">
      <c r="A26" s="75" t="s">
        <v>989</v>
      </c>
      <c r="B26" s="76" t="s">
        <v>987</v>
      </c>
      <c r="C26" s="77">
        <v>43224</v>
      </c>
      <c r="D26" s="36"/>
      <c r="E26" s="24"/>
      <c r="F26" s="74" t="s">
        <v>179</v>
      </c>
      <c r="G26" s="26" t="s">
        <v>30</v>
      </c>
      <c r="H26" s="48" t="s">
        <v>594</v>
      </c>
      <c r="I26" s="27"/>
      <c r="J26" s="62"/>
      <c r="K26" s="53"/>
      <c r="L26" s="29">
        <f t="shared" si="0"/>
        <v>0</v>
      </c>
      <c r="M26" s="28">
        <v>14400</v>
      </c>
    </row>
    <row r="27" spans="1:13" ht="25.5" x14ac:dyDescent="0.2">
      <c r="A27" s="75" t="s">
        <v>990</v>
      </c>
      <c r="B27" s="76" t="s">
        <v>988</v>
      </c>
      <c r="C27" s="77">
        <v>43231</v>
      </c>
      <c r="D27" s="36"/>
      <c r="E27" s="24"/>
      <c r="F27" s="74" t="s">
        <v>179</v>
      </c>
      <c r="G27" s="26" t="s">
        <v>30</v>
      </c>
      <c r="H27" s="48" t="s">
        <v>599</v>
      </c>
      <c r="I27" s="27"/>
      <c r="J27" s="62"/>
      <c r="K27" s="53"/>
      <c r="L27" s="29">
        <f t="shared" si="0"/>
        <v>0</v>
      </c>
      <c r="M27" s="28">
        <v>15050</v>
      </c>
    </row>
    <row r="28" spans="1:13" x14ac:dyDescent="0.2">
      <c r="A28" s="75" t="s">
        <v>994</v>
      </c>
      <c r="B28" s="76" t="s">
        <v>993</v>
      </c>
      <c r="C28" s="77">
        <v>43242</v>
      </c>
      <c r="D28" s="36">
        <v>747</v>
      </c>
      <c r="E28" s="24">
        <v>43234</v>
      </c>
      <c r="F28" s="74" t="s">
        <v>258</v>
      </c>
      <c r="G28" s="26" t="s">
        <v>484</v>
      </c>
      <c r="H28" s="48" t="s">
        <v>97</v>
      </c>
      <c r="I28" s="27" t="s">
        <v>59</v>
      </c>
      <c r="J28" s="62">
        <v>2</v>
      </c>
      <c r="K28" s="53">
        <v>1540</v>
      </c>
      <c r="L28" s="29">
        <f t="shared" si="0"/>
        <v>492.8</v>
      </c>
      <c r="M28" s="28">
        <f t="shared" si="1"/>
        <v>3572.8</v>
      </c>
    </row>
    <row r="29" spans="1:13" x14ac:dyDescent="0.2">
      <c r="A29" s="75" t="s">
        <v>994</v>
      </c>
      <c r="B29" s="76" t="s">
        <v>993</v>
      </c>
      <c r="C29" s="77">
        <v>43242</v>
      </c>
      <c r="D29" s="36">
        <v>747</v>
      </c>
      <c r="E29" s="24">
        <v>43234</v>
      </c>
      <c r="F29" s="74" t="s">
        <v>258</v>
      </c>
      <c r="G29" s="26" t="s">
        <v>484</v>
      </c>
      <c r="H29" s="48" t="s">
        <v>485</v>
      </c>
      <c r="I29" s="27" t="s">
        <v>59</v>
      </c>
      <c r="J29" s="62">
        <v>2</v>
      </c>
      <c r="K29" s="53">
        <v>1540</v>
      </c>
      <c r="L29" s="29">
        <f t="shared" si="0"/>
        <v>492.8</v>
      </c>
      <c r="M29" s="28">
        <f t="shared" si="1"/>
        <v>3572.8</v>
      </c>
    </row>
    <row r="30" spans="1:13" ht="25.5" x14ac:dyDescent="0.2">
      <c r="A30" s="75" t="s">
        <v>991</v>
      </c>
      <c r="B30" s="76" t="s">
        <v>992</v>
      </c>
      <c r="C30" s="77">
        <v>43238</v>
      </c>
      <c r="D30" s="36"/>
      <c r="E30" s="24"/>
      <c r="F30" s="74" t="s">
        <v>179</v>
      </c>
      <c r="G30" s="26" t="s">
        <v>30</v>
      </c>
      <c r="H30" s="48" t="s">
        <v>905</v>
      </c>
      <c r="I30" s="27"/>
      <c r="J30" s="62"/>
      <c r="K30" s="53"/>
      <c r="L30" s="29">
        <f t="shared" si="0"/>
        <v>0</v>
      </c>
      <c r="M30" s="28">
        <v>12400</v>
      </c>
    </row>
    <row r="31" spans="1:13" ht="25.5" x14ac:dyDescent="0.2">
      <c r="A31" s="75" t="s">
        <v>1518</v>
      </c>
      <c r="B31" s="76" t="s">
        <v>1516</v>
      </c>
      <c r="C31" s="77">
        <v>43252</v>
      </c>
      <c r="D31" s="36"/>
      <c r="E31" s="24"/>
      <c r="F31" s="74" t="s">
        <v>179</v>
      </c>
      <c r="G31" s="26" t="s">
        <v>30</v>
      </c>
      <c r="H31" s="48" t="s">
        <v>967</v>
      </c>
      <c r="I31" s="27"/>
      <c r="J31" s="62"/>
      <c r="K31" s="53"/>
      <c r="L31" s="29">
        <f t="shared" si="0"/>
        <v>0</v>
      </c>
      <c r="M31" s="28">
        <v>9400</v>
      </c>
    </row>
    <row r="32" spans="1:13" ht="25.5" x14ac:dyDescent="0.2">
      <c r="A32" s="75" t="s">
        <v>1519</v>
      </c>
      <c r="B32" s="76" t="s">
        <v>1517</v>
      </c>
      <c r="C32" s="77">
        <v>43259</v>
      </c>
      <c r="D32" s="36"/>
      <c r="E32" s="24"/>
      <c r="F32" s="74" t="s">
        <v>179</v>
      </c>
      <c r="G32" s="26" t="s">
        <v>30</v>
      </c>
      <c r="H32" s="48" t="s">
        <v>1274</v>
      </c>
      <c r="I32" s="27"/>
      <c r="J32" s="62"/>
      <c r="K32" s="53"/>
      <c r="L32" s="29">
        <f t="shared" si="0"/>
        <v>0</v>
      </c>
      <c r="M32" s="28">
        <v>8500</v>
      </c>
    </row>
    <row r="33" spans="1:18" ht="15" x14ac:dyDescent="0.25">
      <c r="A33" s="75" t="s">
        <v>1523</v>
      </c>
      <c r="B33" s="76" t="s">
        <v>1522</v>
      </c>
      <c r="C33" s="77">
        <v>43259</v>
      </c>
      <c r="D33" s="36">
        <v>757</v>
      </c>
      <c r="E33" s="24">
        <v>43251</v>
      </c>
      <c r="F33" s="74" t="s">
        <v>258</v>
      </c>
      <c r="G33" s="26" t="s">
        <v>484</v>
      </c>
      <c r="H33" s="48" t="s">
        <v>576</v>
      </c>
      <c r="I33" s="27" t="s">
        <v>59</v>
      </c>
      <c r="J33" s="62">
        <v>5</v>
      </c>
      <c r="K33" s="53">
        <v>1210</v>
      </c>
      <c r="L33" s="29">
        <f t="shared" si="0"/>
        <v>968</v>
      </c>
      <c r="M33" s="28">
        <f t="shared" si="1"/>
        <v>7018</v>
      </c>
      <c r="N33" s="1"/>
      <c r="O33" s="1"/>
      <c r="P33" s="1"/>
      <c r="Q33" s="1"/>
    </row>
    <row r="34" spans="1:18" ht="15" x14ac:dyDescent="0.25">
      <c r="A34" s="75" t="s">
        <v>1523</v>
      </c>
      <c r="B34" s="76" t="s">
        <v>1522</v>
      </c>
      <c r="C34" s="77">
        <v>43259</v>
      </c>
      <c r="D34" s="36">
        <v>757</v>
      </c>
      <c r="E34" s="24">
        <v>43251</v>
      </c>
      <c r="F34" s="74" t="s">
        <v>258</v>
      </c>
      <c r="G34" s="26" t="s">
        <v>484</v>
      </c>
      <c r="H34" s="48" t="s">
        <v>97</v>
      </c>
      <c r="I34" s="27" t="s">
        <v>59</v>
      </c>
      <c r="J34" s="62">
        <v>1</v>
      </c>
      <c r="K34" s="53">
        <v>1540</v>
      </c>
      <c r="L34" s="29">
        <f t="shared" si="0"/>
        <v>246.4</v>
      </c>
      <c r="M34" s="28">
        <f t="shared" si="1"/>
        <v>1786.4</v>
      </c>
      <c r="N34" s="1"/>
      <c r="O34" s="1"/>
      <c r="P34" s="1"/>
      <c r="Q34" s="1"/>
    </row>
    <row r="35" spans="1:18" ht="15" x14ac:dyDescent="0.25">
      <c r="A35" s="75" t="s">
        <v>1523</v>
      </c>
      <c r="B35" s="76" t="s">
        <v>1522</v>
      </c>
      <c r="C35" s="77">
        <v>43259</v>
      </c>
      <c r="D35" s="36">
        <v>757</v>
      </c>
      <c r="E35" s="24">
        <v>43251</v>
      </c>
      <c r="F35" s="74" t="s">
        <v>258</v>
      </c>
      <c r="G35" s="26" t="s">
        <v>484</v>
      </c>
      <c r="H35" s="48" t="s">
        <v>543</v>
      </c>
      <c r="I35" s="27" t="s">
        <v>59</v>
      </c>
      <c r="J35" s="62">
        <v>6</v>
      </c>
      <c r="K35" s="53">
        <v>385</v>
      </c>
      <c r="L35" s="29">
        <f t="shared" si="0"/>
        <v>369.6</v>
      </c>
      <c r="M35" s="28">
        <f t="shared" si="1"/>
        <v>2679.6</v>
      </c>
      <c r="N35" s="1"/>
      <c r="O35" s="1"/>
      <c r="P35" s="1"/>
      <c r="Q35" s="1"/>
    </row>
    <row r="36" spans="1:18" ht="25.5" x14ac:dyDescent="0.25">
      <c r="A36" s="75" t="s">
        <v>1520</v>
      </c>
      <c r="B36" s="76" t="s">
        <v>1521</v>
      </c>
      <c r="C36" s="77">
        <v>43266</v>
      </c>
      <c r="D36" s="36"/>
      <c r="E36" s="24"/>
      <c r="F36" s="74" t="s">
        <v>179</v>
      </c>
      <c r="G36" s="26" t="s">
        <v>30</v>
      </c>
      <c r="H36" s="48" t="s">
        <v>1353</v>
      </c>
      <c r="I36" s="27"/>
      <c r="J36" s="62"/>
      <c r="K36" s="53"/>
      <c r="L36" s="29">
        <f t="shared" ref="L36:L41" si="2">J36*K36*0.16</f>
        <v>0</v>
      </c>
      <c r="M36" s="28">
        <v>11000</v>
      </c>
      <c r="N36" s="1"/>
      <c r="O36" s="1"/>
      <c r="P36" s="1"/>
      <c r="Q36" s="1"/>
    </row>
    <row r="37" spans="1:18" ht="25.5" x14ac:dyDescent="0.25">
      <c r="A37" s="75" t="s">
        <v>1525</v>
      </c>
      <c r="B37" s="76" t="s">
        <v>1524</v>
      </c>
      <c r="C37" s="77">
        <v>43266</v>
      </c>
      <c r="D37" s="36">
        <v>8718</v>
      </c>
      <c r="E37" s="24">
        <v>43202</v>
      </c>
      <c r="F37" s="74" t="s">
        <v>196</v>
      </c>
      <c r="G37" s="32" t="s">
        <v>552</v>
      </c>
      <c r="H37" s="48" t="s">
        <v>1357</v>
      </c>
      <c r="I37" s="27" t="s">
        <v>96</v>
      </c>
      <c r="J37" s="62">
        <v>2</v>
      </c>
      <c r="K37" s="53">
        <v>2931.034482</v>
      </c>
      <c r="L37" s="29">
        <f t="shared" si="2"/>
        <v>937.93103424000003</v>
      </c>
      <c r="M37" s="28">
        <f>J37*K37+L37</f>
        <v>6799.9999982400004</v>
      </c>
      <c r="N37" s="1"/>
      <c r="O37" s="1"/>
      <c r="P37" s="1"/>
      <c r="Q37" s="1"/>
    </row>
    <row r="38" spans="1:18" ht="15" x14ac:dyDescent="0.25">
      <c r="A38" s="75" t="s">
        <v>1848</v>
      </c>
      <c r="B38" s="76" t="s">
        <v>1847</v>
      </c>
      <c r="C38" s="77">
        <v>43285</v>
      </c>
      <c r="D38" s="36" t="s">
        <v>1482</v>
      </c>
      <c r="E38" s="24">
        <v>43231</v>
      </c>
      <c r="F38" s="74" t="s">
        <v>258</v>
      </c>
      <c r="G38" s="26" t="s">
        <v>471</v>
      </c>
      <c r="H38" s="48" t="s">
        <v>481</v>
      </c>
      <c r="I38" s="27" t="s">
        <v>59</v>
      </c>
      <c r="J38" s="62">
        <v>4</v>
      </c>
      <c r="K38" s="53">
        <v>1980</v>
      </c>
      <c r="L38" s="29">
        <f t="shared" si="2"/>
        <v>1267.2</v>
      </c>
      <c r="M38" s="28">
        <f>J38*K38+L38</f>
        <v>9187.2000000000007</v>
      </c>
      <c r="N38" s="1"/>
      <c r="O38" s="1"/>
      <c r="P38" s="1"/>
      <c r="Q38" s="1"/>
    </row>
    <row r="39" spans="1:18" ht="15" x14ac:dyDescent="0.25">
      <c r="A39" s="75" t="s">
        <v>1848</v>
      </c>
      <c r="B39" s="76" t="s">
        <v>1847</v>
      </c>
      <c r="C39" s="77">
        <v>43285</v>
      </c>
      <c r="D39" s="36" t="s">
        <v>1482</v>
      </c>
      <c r="E39" s="24">
        <v>43231</v>
      </c>
      <c r="F39" s="74" t="s">
        <v>258</v>
      </c>
      <c r="G39" s="26" t="s">
        <v>471</v>
      </c>
      <c r="H39" s="48" t="s">
        <v>543</v>
      </c>
      <c r="I39" s="27" t="s">
        <v>56</v>
      </c>
      <c r="J39" s="62">
        <v>4</v>
      </c>
      <c r="K39" s="53">
        <v>384</v>
      </c>
      <c r="L39" s="29">
        <f t="shared" si="2"/>
        <v>245.76</v>
      </c>
      <c r="M39" s="28">
        <f>J39*K39+L39</f>
        <v>1781.76</v>
      </c>
      <c r="N39" s="1"/>
      <c r="O39" s="1"/>
      <c r="P39" s="1"/>
      <c r="Q39" s="1"/>
    </row>
    <row r="40" spans="1:18" ht="25.5" x14ac:dyDescent="0.25">
      <c r="A40" s="75" t="s">
        <v>1850</v>
      </c>
      <c r="B40" s="76" t="s">
        <v>1849</v>
      </c>
      <c r="C40" s="77">
        <v>43294</v>
      </c>
      <c r="D40" s="36"/>
      <c r="E40" s="24"/>
      <c r="F40" s="74" t="s">
        <v>179</v>
      </c>
      <c r="G40" s="26" t="s">
        <v>30</v>
      </c>
      <c r="H40" s="48" t="s">
        <v>1489</v>
      </c>
      <c r="I40" s="27"/>
      <c r="J40" s="62"/>
      <c r="K40" s="53"/>
      <c r="L40" s="29">
        <f t="shared" si="2"/>
        <v>0</v>
      </c>
      <c r="M40" s="28">
        <v>17600</v>
      </c>
      <c r="N40" s="1"/>
      <c r="O40" s="1"/>
      <c r="P40" s="1"/>
      <c r="Q40" s="1"/>
    </row>
    <row r="41" spans="1:18" s="117" customFormat="1" ht="15" x14ac:dyDescent="0.25">
      <c r="A41" s="163" t="s">
        <v>2277</v>
      </c>
      <c r="B41" s="163" t="s">
        <v>2276</v>
      </c>
      <c r="C41" s="77">
        <v>43353</v>
      </c>
      <c r="D41" s="120" t="s">
        <v>2065</v>
      </c>
      <c r="E41" s="106">
        <v>43315</v>
      </c>
      <c r="F41" s="161" t="s">
        <v>199</v>
      </c>
      <c r="G41" s="109" t="s">
        <v>471</v>
      </c>
      <c r="H41" s="110" t="s">
        <v>2066</v>
      </c>
      <c r="I41" s="111" t="s">
        <v>396</v>
      </c>
      <c r="J41" s="120">
        <v>10.5</v>
      </c>
      <c r="K41" s="113">
        <v>2050</v>
      </c>
      <c r="L41" s="114">
        <f t="shared" si="2"/>
        <v>3444</v>
      </c>
      <c r="M41" s="115">
        <f>J41*K41+L41</f>
        <v>24969</v>
      </c>
      <c r="N41" s="116"/>
      <c r="O41" s="116"/>
      <c r="P41" s="116"/>
      <c r="Q41" s="116"/>
    </row>
    <row r="42" spans="1:18" ht="15" x14ac:dyDescent="0.25">
      <c r="A42" s="23"/>
      <c r="B42" s="23"/>
      <c r="C42" s="23"/>
      <c r="D42" s="25"/>
      <c r="E42" s="24"/>
      <c r="F42" s="24"/>
      <c r="G42" s="26"/>
      <c r="H42" s="32"/>
      <c r="I42" s="27"/>
      <c r="J42" s="62"/>
      <c r="K42" s="28"/>
      <c r="L42" s="29"/>
      <c r="M42" s="28">
        <f>SUM(M14:M41)</f>
        <v>348762.34399647999</v>
      </c>
      <c r="N42" s="1"/>
      <c r="O42" s="116"/>
      <c r="P42" s="116"/>
      <c r="Q42" s="116"/>
      <c r="R42" s="117"/>
    </row>
    <row r="43" spans="1:18" ht="16.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8"/>
      <c r="P43" s="116"/>
      <c r="Q43" s="159"/>
      <c r="R43" s="117"/>
    </row>
    <row r="44" spans="1:18" ht="16.5" x14ac:dyDescent="0.3">
      <c r="A44" s="38" t="s">
        <v>28</v>
      </c>
      <c r="B44" s="58" t="s">
        <v>474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60"/>
      <c r="P44" s="116"/>
      <c r="Q44" s="157"/>
      <c r="R44" s="117"/>
    </row>
    <row r="45" spans="1:18" ht="16.5" x14ac:dyDescent="0.3">
      <c r="A45" s="17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7"/>
      <c r="P45" s="116"/>
      <c r="Q45" s="116"/>
      <c r="R45" s="117"/>
    </row>
    <row r="46" spans="1:18" ht="15" x14ac:dyDescent="0.25">
      <c r="A46" s="17"/>
      <c r="B46" s="15"/>
      <c r="C46" s="1"/>
      <c r="D46" s="46"/>
      <c r="E46" s="1"/>
      <c r="F46" s="1"/>
      <c r="G46" s="1"/>
      <c r="H46" s="1"/>
      <c r="I46" s="1"/>
      <c r="J46" s="1"/>
      <c r="K46" s="1"/>
      <c r="L46" s="1"/>
      <c r="M46" s="1"/>
      <c r="N46" s="1"/>
      <c r="O46" s="116"/>
      <c r="P46" s="116"/>
      <c r="Q46" s="116"/>
      <c r="R46" s="117"/>
    </row>
    <row r="47" spans="1:18" ht="15" x14ac:dyDescent="0.25">
      <c r="A47" s="17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16"/>
      <c r="P47" s="116"/>
      <c r="Q47" s="116"/>
      <c r="R47" s="117"/>
    </row>
    <row r="48" spans="1:18" ht="15" x14ac:dyDescent="0.25">
      <c r="A48" s="17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16"/>
      <c r="P48" s="116"/>
      <c r="Q48" s="116"/>
      <c r="R48" s="117"/>
    </row>
    <row r="49" spans="1:18" ht="15" x14ac:dyDescent="0.25">
      <c r="A49" s="17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16"/>
      <c r="P49" s="116"/>
      <c r="Q49" s="116"/>
      <c r="R49" s="117"/>
    </row>
    <row r="50" spans="1:18" ht="15" x14ac:dyDescent="0.25">
      <c r="A50" s="17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16"/>
      <c r="P50" s="116"/>
      <c r="Q50" s="116"/>
      <c r="R50" s="117"/>
    </row>
    <row r="51" spans="1:18" ht="15" x14ac:dyDescent="0.25">
      <c r="A51" s="17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5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1"/>
      <c r="O52" s="1"/>
      <c r="P52" s="1"/>
      <c r="Q52" s="1"/>
    </row>
    <row r="53" spans="1:18" ht="15" x14ac:dyDescent="0.25">
      <c r="A53" s="183" t="s">
        <v>23</v>
      </c>
      <c r="B53" s="183"/>
      <c r="C53" s="183"/>
      <c r="D53" s="33"/>
      <c r="E53" s="183" t="s">
        <v>24</v>
      </c>
      <c r="F53" s="183"/>
      <c r="G53" s="33"/>
      <c r="H53" s="155" t="s">
        <v>2581</v>
      </c>
      <c r="I53" s="33"/>
      <c r="J53" s="34"/>
      <c r="K53" s="155" t="s">
        <v>2643</v>
      </c>
      <c r="L53" s="34"/>
      <c r="M53" s="33"/>
    </row>
    <row r="54" spans="1:18" ht="13.9" customHeight="1" x14ac:dyDescent="0.25">
      <c r="A54" s="184" t="s">
        <v>2580</v>
      </c>
      <c r="B54" s="184"/>
      <c r="C54" s="184"/>
      <c r="D54" s="33"/>
      <c r="E54" s="185" t="s">
        <v>25</v>
      </c>
      <c r="F54" s="185"/>
      <c r="G54" s="33"/>
      <c r="H54" s="35" t="s">
        <v>26</v>
      </c>
      <c r="I54" s="33"/>
      <c r="J54" s="186" t="s">
        <v>2644</v>
      </c>
      <c r="K54" s="186"/>
      <c r="L54" s="186"/>
      <c r="M54" s="33"/>
    </row>
    <row r="55" spans="1:18" ht="15" x14ac:dyDescent="0.25">
      <c r="A55" s="55"/>
      <c r="B55" s="55"/>
      <c r="C55" s="55"/>
      <c r="D55" s="1"/>
      <c r="E55" s="1"/>
      <c r="F55" s="1"/>
      <c r="G55" s="1"/>
      <c r="H55" s="1"/>
      <c r="I55" s="1"/>
      <c r="J55" s="187"/>
      <c r="K55" s="187"/>
      <c r="L55" s="187"/>
      <c r="M55" s="1"/>
    </row>
    <row r="56" spans="1:18" ht="15" x14ac:dyDescent="0.25">
      <c r="A56" s="179" t="s">
        <v>27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</row>
  </sheetData>
  <mergeCells count="15">
    <mergeCell ref="A1:M1"/>
    <mergeCell ref="A9:C10"/>
    <mergeCell ref="G9:H9"/>
    <mergeCell ref="L9:M9"/>
    <mergeCell ref="G10:H10"/>
    <mergeCell ref="A7:C7"/>
    <mergeCell ref="A56:M56"/>
    <mergeCell ref="A11:B11"/>
    <mergeCell ref="C11:G11"/>
    <mergeCell ref="I11:M11"/>
    <mergeCell ref="A53:C53"/>
    <mergeCell ref="E53:F53"/>
    <mergeCell ref="A54:C54"/>
    <mergeCell ref="E54:F54"/>
    <mergeCell ref="J54:L55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101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3.75" customWidth="1"/>
    <col min="7" max="7" width="25.1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8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8" x14ac:dyDescent="0.25">
      <c r="A5" s="85" t="s">
        <v>0</v>
      </c>
      <c r="B5" s="38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8" x14ac:dyDescent="0.25">
      <c r="A6" s="17"/>
      <c r="B6" s="17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8.5" customHeight="1" x14ac:dyDescent="0.25">
      <c r="A11" s="180" t="s">
        <v>8</v>
      </c>
      <c r="B11" s="180"/>
      <c r="C11" s="181" t="s">
        <v>568</v>
      </c>
      <c r="D11" s="181"/>
      <c r="E11" s="181"/>
      <c r="F11" s="181"/>
      <c r="G11" s="181"/>
      <c r="H11" s="9" t="s">
        <v>9</v>
      </c>
      <c r="I11" s="190" t="s">
        <v>3083</v>
      </c>
      <c r="J11" s="190"/>
      <c r="K11" s="190"/>
      <c r="L11" s="190"/>
      <c r="M11" s="190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881</v>
      </c>
      <c r="B14" s="76" t="s">
        <v>880</v>
      </c>
      <c r="C14" s="77">
        <v>43217</v>
      </c>
      <c r="D14" s="49"/>
      <c r="E14" s="50"/>
      <c r="F14" s="74" t="s">
        <v>179</v>
      </c>
      <c r="G14" s="26" t="s">
        <v>30</v>
      </c>
      <c r="H14" s="51" t="s">
        <v>562</v>
      </c>
      <c r="I14" s="40"/>
      <c r="J14" s="61"/>
      <c r="K14" s="52"/>
      <c r="L14" s="29">
        <f t="shared" ref="L14:L52" si="0">J14*K14*0.16</f>
        <v>0</v>
      </c>
      <c r="M14" s="28">
        <v>8550</v>
      </c>
    </row>
    <row r="15" spans="1:13" ht="25.5" x14ac:dyDescent="0.2">
      <c r="A15" s="75" t="s">
        <v>1254</v>
      </c>
      <c r="B15" s="76" t="s">
        <v>1252</v>
      </c>
      <c r="C15" s="77">
        <v>43224</v>
      </c>
      <c r="D15" s="49"/>
      <c r="E15" s="50"/>
      <c r="F15" s="74" t="s">
        <v>179</v>
      </c>
      <c r="G15" s="26" t="s">
        <v>30</v>
      </c>
      <c r="H15" s="51" t="s">
        <v>594</v>
      </c>
      <c r="I15" s="40"/>
      <c r="J15" s="61"/>
      <c r="K15" s="52"/>
      <c r="L15" s="29">
        <f t="shared" si="0"/>
        <v>0</v>
      </c>
      <c r="M15" s="28">
        <v>11700</v>
      </c>
    </row>
    <row r="16" spans="1:13" ht="25.5" x14ac:dyDescent="0.2">
      <c r="A16" s="75" t="s">
        <v>1255</v>
      </c>
      <c r="B16" s="76" t="s">
        <v>1253</v>
      </c>
      <c r="C16" s="77">
        <v>43231</v>
      </c>
      <c r="D16" s="49"/>
      <c r="E16" s="50"/>
      <c r="F16" s="74" t="s">
        <v>179</v>
      </c>
      <c r="G16" s="26" t="s">
        <v>30</v>
      </c>
      <c r="H16" s="51" t="s">
        <v>599</v>
      </c>
      <c r="I16" s="40"/>
      <c r="J16" s="61"/>
      <c r="K16" s="52"/>
      <c r="L16" s="29">
        <f t="shared" si="0"/>
        <v>0</v>
      </c>
      <c r="M16" s="28">
        <v>7900</v>
      </c>
    </row>
    <row r="17" spans="1:13" x14ac:dyDescent="0.2">
      <c r="A17" s="75" t="s">
        <v>1265</v>
      </c>
      <c r="B17" s="76" t="s">
        <v>1264</v>
      </c>
      <c r="C17" s="77">
        <v>43235</v>
      </c>
      <c r="D17" s="49" t="s">
        <v>611</v>
      </c>
      <c r="E17" s="50">
        <v>43217</v>
      </c>
      <c r="F17" s="74" t="s">
        <v>340</v>
      </c>
      <c r="G17" s="26" t="s">
        <v>145</v>
      </c>
      <c r="H17" s="51" t="s">
        <v>601</v>
      </c>
      <c r="I17" s="40" t="s">
        <v>77</v>
      </c>
      <c r="J17" s="61">
        <v>150</v>
      </c>
      <c r="K17" s="52">
        <v>60</v>
      </c>
      <c r="L17" s="29">
        <f t="shared" si="0"/>
        <v>1440</v>
      </c>
      <c r="M17" s="28">
        <f t="shared" ref="M17:M44" si="1">J17*K17+L17</f>
        <v>10440</v>
      </c>
    </row>
    <row r="18" spans="1:13" x14ac:dyDescent="0.2">
      <c r="A18" s="75" t="s">
        <v>1265</v>
      </c>
      <c r="B18" s="76" t="s">
        <v>1264</v>
      </c>
      <c r="C18" s="77">
        <v>43235</v>
      </c>
      <c r="D18" s="49" t="s">
        <v>611</v>
      </c>
      <c r="E18" s="50">
        <v>43217</v>
      </c>
      <c r="F18" s="74" t="s">
        <v>340</v>
      </c>
      <c r="G18" s="26" t="s">
        <v>145</v>
      </c>
      <c r="H18" s="47" t="s">
        <v>612</v>
      </c>
      <c r="I18" s="27" t="s">
        <v>77</v>
      </c>
      <c r="J18" s="62">
        <v>20</v>
      </c>
      <c r="K18" s="53">
        <v>520</v>
      </c>
      <c r="L18" s="29">
        <f t="shared" si="0"/>
        <v>1664</v>
      </c>
      <c r="M18" s="28">
        <f t="shared" si="1"/>
        <v>12064</v>
      </c>
    </row>
    <row r="19" spans="1:13" x14ac:dyDescent="0.2">
      <c r="A19" s="75" t="s">
        <v>1265</v>
      </c>
      <c r="B19" s="76" t="s">
        <v>1264</v>
      </c>
      <c r="C19" s="77">
        <v>43235</v>
      </c>
      <c r="D19" s="49" t="s">
        <v>611</v>
      </c>
      <c r="E19" s="50">
        <v>43217</v>
      </c>
      <c r="F19" s="74" t="s">
        <v>340</v>
      </c>
      <c r="G19" s="26" t="s">
        <v>145</v>
      </c>
      <c r="H19" s="47" t="s">
        <v>506</v>
      </c>
      <c r="I19" s="27" t="s">
        <v>77</v>
      </c>
      <c r="J19" s="62">
        <v>30</v>
      </c>
      <c r="K19" s="53">
        <v>30</v>
      </c>
      <c r="L19" s="29">
        <f t="shared" si="0"/>
        <v>144</v>
      </c>
      <c r="M19" s="28">
        <f t="shared" si="1"/>
        <v>1044</v>
      </c>
    </row>
    <row r="20" spans="1:13" x14ac:dyDescent="0.2">
      <c r="A20" s="75" t="s">
        <v>1265</v>
      </c>
      <c r="B20" s="76" t="s">
        <v>1264</v>
      </c>
      <c r="C20" s="77">
        <v>43235</v>
      </c>
      <c r="D20" s="49" t="s">
        <v>611</v>
      </c>
      <c r="E20" s="50">
        <v>43217</v>
      </c>
      <c r="F20" s="74" t="s">
        <v>340</v>
      </c>
      <c r="G20" s="26" t="s">
        <v>145</v>
      </c>
      <c r="H20" s="47" t="s">
        <v>603</v>
      </c>
      <c r="I20" s="27" t="s">
        <v>77</v>
      </c>
      <c r="J20" s="62">
        <v>30</v>
      </c>
      <c r="K20" s="53">
        <v>85</v>
      </c>
      <c r="L20" s="29">
        <f t="shared" si="0"/>
        <v>408</v>
      </c>
      <c r="M20" s="28">
        <f t="shared" si="1"/>
        <v>2958</v>
      </c>
    </row>
    <row r="21" spans="1:13" x14ac:dyDescent="0.2">
      <c r="A21" s="75" t="s">
        <v>1265</v>
      </c>
      <c r="B21" s="76" t="s">
        <v>1264</v>
      </c>
      <c r="C21" s="77">
        <v>43235</v>
      </c>
      <c r="D21" s="49" t="s">
        <v>611</v>
      </c>
      <c r="E21" s="50">
        <v>43217</v>
      </c>
      <c r="F21" s="74" t="s">
        <v>340</v>
      </c>
      <c r="G21" s="26" t="s">
        <v>145</v>
      </c>
      <c r="H21" s="47" t="s">
        <v>613</v>
      </c>
      <c r="I21" s="27" t="s">
        <v>77</v>
      </c>
      <c r="J21" s="62">
        <v>60</v>
      </c>
      <c r="K21" s="53">
        <v>28</v>
      </c>
      <c r="L21" s="29">
        <f t="shared" si="0"/>
        <v>268.8</v>
      </c>
      <c r="M21" s="28">
        <f t="shared" si="1"/>
        <v>1948.8</v>
      </c>
    </row>
    <row r="22" spans="1:13" x14ac:dyDescent="0.2">
      <c r="A22" s="75" t="s">
        <v>1265</v>
      </c>
      <c r="B22" s="76" t="s">
        <v>1264</v>
      </c>
      <c r="C22" s="77">
        <v>43235</v>
      </c>
      <c r="D22" s="49" t="s">
        <v>611</v>
      </c>
      <c r="E22" s="50">
        <v>43217</v>
      </c>
      <c r="F22" s="74" t="s">
        <v>340</v>
      </c>
      <c r="G22" s="26" t="s">
        <v>145</v>
      </c>
      <c r="H22" s="47" t="s">
        <v>516</v>
      </c>
      <c r="I22" s="27" t="s">
        <v>77</v>
      </c>
      <c r="J22" s="62">
        <v>40</v>
      </c>
      <c r="K22" s="53">
        <v>50</v>
      </c>
      <c r="L22" s="29">
        <f t="shared" si="0"/>
        <v>320</v>
      </c>
      <c r="M22" s="28">
        <f t="shared" si="1"/>
        <v>2320</v>
      </c>
    </row>
    <row r="23" spans="1:13" ht="25.5" x14ac:dyDescent="0.2">
      <c r="A23" s="75" t="s">
        <v>1261</v>
      </c>
      <c r="B23" s="76" t="s">
        <v>1260</v>
      </c>
      <c r="C23" s="77">
        <v>43235</v>
      </c>
      <c r="D23" s="36">
        <v>8835</v>
      </c>
      <c r="E23" s="24">
        <v>43217</v>
      </c>
      <c r="F23" s="74" t="s">
        <v>196</v>
      </c>
      <c r="G23" s="32" t="s">
        <v>552</v>
      </c>
      <c r="H23" s="47" t="s">
        <v>556</v>
      </c>
      <c r="I23" s="27" t="s">
        <v>96</v>
      </c>
      <c r="J23" s="62">
        <v>5</v>
      </c>
      <c r="K23" s="53">
        <v>2931.034482</v>
      </c>
      <c r="L23" s="29">
        <f t="shared" si="0"/>
        <v>2344.8275856</v>
      </c>
      <c r="M23" s="28">
        <f t="shared" si="1"/>
        <v>16999.999995599999</v>
      </c>
    </row>
    <row r="24" spans="1:13" x14ac:dyDescent="0.2">
      <c r="A24" s="75" t="s">
        <v>1269</v>
      </c>
      <c r="B24" s="76" t="s">
        <v>1268</v>
      </c>
      <c r="C24" s="77">
        <v>43235</v>
      </c>
      <c r="D24" s="36" t="s">
        <v>615</v>
      </c>
      <c r="E24" s="24">
        <v>43220</v>
      </c>
      <c r="F24" s="74" t="s">
        <v>285</v>
      </c>
      <c r="G24" s="26" t="s">
        <v>471</v>
      </c>
      <c r="H24" s="47" t="s">
        <v>616</v>
      </c>
      <c r="I24" s="27" t="s">
        <v>473</v>
      </c>
      <c r="J24" s="62">
        <v>2</v>
      </c>
      <c r="K24" s="53">
        <v>499</v>
      </c>
      <c r="L24" s="29">
        <f t="shared" si="0"/>
        <v>159.68</v>
      </c>
      <c r="M24" s="28">
        <f t="shared" si="1"/>
        <v>1157.68</v>
      </c>
    </row>
    <row r="25" spans="1:13" x14ac:dyDescent="0.2">
      <c r="A25" s="75" t="s">
        <v>1269</v>
      </c>
      <c r="B25" s="76" t="s">
        <v>1268</v>
      </c>
      <c r="C25" s="77">
        <v>43235</v>
      </c>
      <c r="D25" s="36" t="s">
        <v>615</v>
      </c>
      <c r="E25" s="24">
        <v>43220</v>
      </c>
      <c r="F25" s="74" t="s">
        <v>285</v>
      </c>
      <c r="G25" s="26" t="s">
        <v>471</v>
      </c>
      <c r="H25" s="48" t="s">
        <v>617</v>
      </c>
      <c r="I25" s="27" t="s">
        <v>77</v>
      </c>
      <c r="J25" s="62">
        <v>10</v>
      </c>
      <c r="K25" s="53">
        <v>24</v>
      </c>
      <c r="L25" s="29">
        <f t="shared" si="0"/>
        <v>38.4</v>
      </c>
      <c r="M25" s="28">
        <f t="shared" si="1"/>
        <v>278.39999999999998</v>
      </c>
    </row>
    <row r="26" spans="1:13" x14ac:dyDescent="0.2">
      <c r="A26" s="75" t="s">
        <v>1267</v>
      </c>
      <c r="B26" s="76" t="s">
        <v>1266</v>
      </c>
      <c r="C26" s="77">
        <v>43235</v>
      </c>
      <c r="D26" s="36" t="s">
        <v>618</v>
      </c>
      <c r="E26" s="24">
        <v>43220</v>
      </c>
      <c r="F26" s="74" t="s">
        <v>440</v>
      </c>
      <c r="G26" s="26" t="s">
        <v>471</v>
      </c>
      <c r="H26" s="48" t="s">
        <v>619</v>
      </c>
      <c r="I26" s="27" t="s">
        <v>473</v>
      </c>
      <c r="J26" s="62">
        <v>4</v>
      </c>
      <c r="K26" s="53">
        <v>605.52</v>
      </c>
      <c r="L26" s="29">
        <f t="shared" si="0"/>
        <v>387.53280000000001</v>
      </c>
      <c r="M26" s="28">
        <f t="shared" si="1"/>
        <v>2809.6127999999999</v>
      </c>
    </row>
    <row r="27" spans="1:13" x14ac:dyDescent="0.2">
      <c r="A27" s="75" t="s">
        <v>1267</v>
      </c>
      <c r="B27" s="76" t="s">
        <v>1266</v>
      </c>
      <c r="C27" s="77">
        <v>43235</v>
      </c>
      <c r="D27" s="36" t="s">
        <v>618</v>
      </c>
      <c r="E27" s="24">
        <v>43220</v>
      </c>
      <c r="F27" s="74" t="s">
        <v>440</v>
      </c>
      <c r="G27" s="26" t="s">
        <v>471</v>
      </c>
      <c r="H27" s="48" t="s">
        <v>620</v>
      </c>
      <c r="I27" s="27" t="s">
        <v>473</v>
      </c>
      <c r="J27" s="62">
        <v>2</v>
      </c>
      <c r="K27" s="53">
        <v>1650.58</v>
      </c>
      <c r="L27" s="29">
        <f t="shared" si="0"/>
        <v>528.18560000000002</v>
      </c>
      <c r="M27" s="28">
        <f t="shared" si="1"/>
        <v>3829.3455999999996</v>
      </c>
    </row>
    <row r="28" spans="1:13" x14ac:dyDescent="0.2">
      <c r="A28" s="75" t="s">
        <v>1267</v>
      </c>
      <c r="B28" s="76" t="s">
        <v>1266</v>
      </c>
      <c r="C28" s="77">
        <v>43235</v>
      </c>
      <c r="D28" s="36" t="s">
        <v>618</v>
      </c>
      <c r="E28" s="24">
        <v>43220</v>
      </c>
      <c r="F28" s="74" t="s">
        <v>440</v>
      </c>
      <c r="G28" s="26" t="s">
        <v>471</v>
      </c>
      <c r="H28" s="48" t="s">
        <v>621</v>
      </c>
      <c r="I28" s="27" t="s">
        <v>77</v>
      </c>
      <c r="J28" s="62">
        <v>10</v>
      </c>
      <c r="K28" s="53">
        <v>1293.4000000000001</v>
      </c>
      <c r="L28" s="29">
        <f t="shared" si="0"/>
        <v>2069.44</v>
      </c>
      <c r="M28" s="28">
        <f t="shared" si="1"/>
        <v>15003.44</v>
      </c>
    </row>
    <row r="29" spans="1:13" x14ac:dyDescent="0.2">
      <c r="A29" s="75" t="s">
        <v>1267</v>
      </c>
      <c r="B29" s="76" t="s">
        <v>1266</v>
      </c>
      <c r="C29" s="77">
        <v>43235</v>
      </c>
      <c r="D29" s="36" t="s">
        <v>618</v>
      </c>
      <c r="E29" s="24">
        <v>43220</v>
      </c>
      <c r="F29" s="74" t="s">
        <v>440</v>
      </c>
      <c r="G29" s="26" t="s">
        <v>471</v>
      </c>
      <c r="H29" s="48" t="s">
        <v>617</v>
      </c>
      <c r="I29" s="27" t="s">
        <v>77</v>
      </c>
      <c r="J29" s="62">
        <v>10</v>
      </c>
      <c r="K29" s="53">
        <v>24</v>
      </c>
      <c r="L29" s="29">
        <f t="shared" si="0"/>
        <v>38.4</v>
      </c>
      <c r="M29" s="28">
        <f t="shared" si="1"/>
        <v>278.39999999999998</v>
      </c>
    </row>
    <row r="30" spans="1:13" x14ac:dyDescent="0.2">
      <c r="A30" s="75" t="s">
        <v>1267</v>
      </c>
      <c r="B30" s="76" t="s">
        <v>1266</v>
      </c>
      <c r="C30" s="77">
        <v>43235</v>
      </c>
      <c r="D30" s="36" t="s">
        <v>618</v>
      </c>
      <c r="E30" s="24">
        <v>43220</v>
      </c>
      <c r="F30" s="74" t="s">
        <v>440</v>
      </c>
      <c r="G30" s="26" t="s">
        <v>471</v>
      </c>
      <c r="H30" s="48" t="s">
        <v>622</v>
      </c>
      <c r="I30" s="27" t="s">
        <v>77</v>
      </c>
      <c r="J30" s="62">
        <v>1</v>
      </c>
      <c r="K30" s="53">
        <v>423.4</v>
      </c>
      <c r="L30" s="29">
        <f t="shared" si="0"/>
        <v>67.744</v>
      </c>
      <c r="M30" s="28">
        <f t="shared" si="1"/>
        <v>491.14400000000001</v>
      </c>
    </row>
    <row r="31" spans="1:13" x14ac:dyDescent="0.2">
      <c r="A31" s="75" t="s">
        <v>1267</v>
      </c>
      <c r="B31" s="76" t="s">
        <v>1266</v>
      </c>
      <c r="C31" s="77">
        <v>43235</v>
      </c>
      <c r="D31" s="36" t="s">
        <v>618</v>
      </c>
      <c r="E31" s="24">
        <v>43220</v>
      </c>
      <c r="F31" s="74" t="s">
        <v>440</v>
      </c>
      <c r="G31" s="26" t="s">
        <v>471</v>
      </c>
      <c r="H31" s="48" t="s">
        <v>623</v>
      </c>
      <c r="I31" s="27" t="s">
        <v>77</v>
      </c>
      <c r="J31" s="62">
        <v>2</v>
      </c>
      <c r="K31" s="53">
        <v>118</v>
      </c>
      <c r="L31" s="29">
        <f t="shared" si="0"/>
        <v>37.76</v>
      </c>
      <c r="M31" s="28">
        <f t="shared" si="1"/>
        <v>273.76</v>
      </c>
    </row>
    <row r="32" spans="1:13" x14ac:dyDescent="0.2">
      <c r="A32" s="75" t="s">
        <v>1267</v>
      </c>
      <c r="B32" s="76" t="s">
        <v>1266</v>
      </c>
      <c r="C32" s="77">
        <v>43235</v>
      </c>
      <c r="D32" s="36" t="s">
        <v>618</v>
      </c>
      <c r="E32" s="24">
        <v>43220</v>
      </c>
      <c r="F32" s="74" t="s">
        <v>440</v>
      </c>
      <c r="G32" s="26" t="s">
        <v>471</v>
      </c>
      <c r="H32" s="48" t="s">
        <v>624</v>
      </c>
      <c r="I32" s="27" t="s">
        <v>77</v>
      </c>
      <c r="J32" s="62">
        <v>3</v>
      </c>
      <c r="K32" s="53">
        <v>14</v>
      </c>
      <c r="L32" s="29">
        <f t="shared" si="0"/>
        <v>6.72</v>
      </c>
      <c r="M32" s="28">
        <f t="shared" si="1"/>
        <v>48.72</v>
      </c>
    </row>
    <row r="33" spans="1:17" x14ac:dyDescent="0.2">
      <c r="A33" s="75" t="s">
        <v>1259</v>
      </c>
      <c r="B33" s="76" t="s">
        <v>1258</v>
      </c>
      <c r="C33" s="77">
        <v>43235</v>
      </c>
      <c r="D33" s="36" t="s">
        <v>625</v>
      </c>
      <c r="E33" s="24">
        <v>43220</v>
      </c>
      <c r="F33" s="74" t="s">
        <v>258</v>
      </c>
      <c r="G33" s="26" t="s">
        <v>471</v>
      </c>
      <c r="H33" s="48" t="s">
        <v>481</v>
      </c>
      <c r="I33" s="27" t="s">
        <v>59</v>
      </c>
      <c r="J33" s="62">
        <v>3</v>
      </c>
      <c r="K33" s="53">
        <v>1980</v>
      </c>
      <c r="L33" s="29">
        <f t="shared" ref="L33:L43" si="2">J33*K33*0.16</f>
        <v>950.4</v>
      </c>
      <c r="M33" s="28">
        <f>J33*K33+L33</f>
        <v>6890.4</v>
      </c>
    </row>
    <row r="34" spans="1:17" x14ac:dyDescent="0.2">
      <c r="A34" s="75" t="s">
        <v>1259</v>
      </c>
      <c r="B34" s="76" t="s">
        <v>1258</v>
      </c>
      <c r="C34" s="77">
        <v>43235</v>
      </c>
      <c r="D34" s="36" t="s">
        <v>625</v>
      </c>
      <c r="E34" s="24">
        <v>43220</v>
      </c>
      <c r="F34" s="74" t="s">
        <v>258</v>
      </c>
      <c r="G34" s="26" t="s">
        <v>471</v>
      </c>
      <c r="H34" s="48" t="s">
        <v>482</v>
      </c>
      <c r="I34" s="27" t="s">
        <v>59</v>
      </c>
      <c r="J34" s="62">
        <v>3</v>
      </c>
      <c r="K34" s="53">
        <v>1980</v>
      </c>
      <c r="L34" s="29">
        <f t="shared" si="2"/>
        <v>950.4</v>
      </c>
      <c r="M34" s="28">
        <f>J34*K34+L34</f>
        <v>6890.4</v>
      </c>
    </row>
    <row r="35" spans="1:17" x14ac:dyDescent="0.2">
      <c r="A35" s="75" t="s">
        <v>1259</v>
      </c>
      <c r="B35" s="76" t="s">
        <v>1258</v>
      </c>
      <c r="C35" s="77">
        <v>43235</v>
      </c>
      <c r="D35" s="36" t="s">
        <v>625</v>
      </c>
      <c r="E35" s="24">
        <v>43220</v>
      </c>
      <c r="F35" s="74" t="s">
        <v>258</v>
      </c>
      <c r="G35" s="26" t="s">
        <v>471</v>
      </c>
      <c r="H35" s="48" t="s">
        <v>460</v>
      </c>
      <c r="I35" s="27" t="s">
        <v>56</v>
      </c>
      <c r="J35" s="62">
        <v>6</v>
      </c>
      <c r="K35" s="53">
        <v>450</v>
      </c>
      <c r="L35" s="29">
        <f t="shared" si="2"/>
        <v>432</v>
      </c>
      <c r="M35" s="28">
        <f>J35*K35+L35</f>
        <v>3132</v>
      </c>
    </row>
    <row r="36" spans="1:17" x14ac:dyDescent="0.2">
      <c r="A36" s="75" t="s">
        <v>1263</v>
      </c>
      <c r="B36" s="76" t="s">
        <v>1262</v>
      </c>
      <c r="C36" s="77">
        <v>43235</v>
      </c>
      <c r="D36" s="36" t="s">
        <v>626</v>
      </c>
      <c r="E36" s="24">
        <v>43220</v>
      </c>
      <c r="F36" s="74" t="s">
        <v>196</v>
      </c>
      <c r="G36" s="26" t="s">
        <v>471</v>
      </c>
      <c r="H36" s="48" t="s">
        <v>92</v>
      </c>
      <c r="I36" s="27" t="s">
        <v>96</v>
      </c>
      <c r="J36" s="62">
        <v>2</v>
      </c>
      <c r="K36" s="53">
        <v>2680</v>
      </c>
      <c r="L36" s="29">
        <f t="shared" si="2"/>
        <v>857.6</v>
      </c>
      <c r="M36" s="28">
        <f>J36*K36+L36</f>
        <v>6217.6</v>
      </c>
    </row>
    <row r="37" spans="1:17" ht="25.5" x14ac:dyDescent="0.2">
      <c r="A37" s="75" t="s">
        <v>1271</v>
      </c>
      <c r="B37" s="76" t="s">
        <v>1270</v>
      </c>
      <c r="C37" s="77">
        <v>43242</v>
      </c>
      <c r="D37" s="36">
        <v>9001</v>
      </c>
      <c r="E37" s="24">
        <v>43223</v>
      </c>
      <c r="F37" s="74" t="s">
        <v>285</v>
      </c>
      <c r="G37" s="32" t="s">
        <v>552</v>
      </c>
      <c r="H37" s="48" t="s">
        <v>891</v>
      </c>
      <c r="I37" s="27" t="s">
        <v>77</v>
      </c>
      <c r="J37" s="62">
        <v>160</v>
      </c>
      <c r="K37" s="53">
        <v>135.51724100000001</v>
      </c>
      <c r="L37" s="29">
        <f t="shared" ref="L37:L42" si="3">J37*K37*0.16</f>
        <v>3469.2413696000003</v>
      </c>
      <c r="M37" s="28">
        <f t="shared" ref="M37:M42" si="4">J37*K37+L37</f>
        <v>25151.999929600002</v>
      </c>
    </row>
    <row r="38" spans="1:17" ht="25.5" x14ac:dyDescent="0.2">
      <c r="A38" s="75" t="s">
        <v>1271</v>
      </c>
      <c r="B38" s="76" t="s">
        <v>1270</v>
      </c>
      <c r="C38" s="77">
        <v>43242</v>
      </c>
      <c r="D38" s="36">
        <v>9001</v>
      </c>
      <c r="E38" s="24">
        <v>43223</v>
      </c>
      <c r="F38" s="74" t="s">
        <v>285</v>
      </c>
      <c r="G38" s="32" t="s">
        <v>552</v>
      </c>
      <c r="H38" s="48" t="s">
        <v>892</v>
      </c>
      <c r="I38" s="27" t="s">
        <v>898</v>
      </c>
      <c r="J38" s="62">
        <v>20</v>
      </c>
      <c r="K38" s="53">
        <v>40.344827000000002</v>
      </c>
      <c r="L38" s="29">
        <f t="shared" si="3"/>
        <v>129.10344640000002</v>
      </c>
      <c r="M38" s="28">
        <f t="shared" si="4"/>
        <v>935.99998640000013</v>
      </c>
    </row>
    <row r="39" spans="1:17" ht="25.5" x14ac:dyDescent="0.2">
      <c r="A39" s="75" t="s">
        <v>1271</v>
      </c>
      <c r="B39" s="76" t="s">
        <v>1270</v>
      </c>
      <c r="C39" s="77">
        <v>43242</v>
      </c>
      <c r="D39" s="36">
        <v>9001</v>
      </c>
      <c r="E39" s="24">
        <v>43223</v>
      </c>
      <c r="F39" s="74" t="s">
        <v>285</v>
      </c>
      <c r="G39" s="32" t="s">
        <v>552</v>
      </c>
      <c r="H39" s="48" t="s">
        <v>893</v>
      </c>
      <c r="I39" s="27" t="s">
        <v>898</v>
      </c>
      <c r="J39" s="62">
        <v>10</v>
      </c>
      <c r="K39" s="53">
        <v>40.344827000000002</v>
      </c>
      <c r="L39" s="29">
        <f t="shared" si="3"/>
        <v>64.551723200000012</v>
      </c>
      <c r="M39" s="28">
        <f t="shared" si="4"/>
        <v>467.99999320000006</v>
      </c>
    </row>
    <row r="40" spans="1:17" ht="25.5" x14ac:dyDescent="0.2">
      <c r="A40" s="75" t="s">
        <v>1271</v>
      </c>
      <c r="B40" s="76" t="s">
        <v>1270</v>
      </c>
      <c r="C40" s="77">
        <v>43242</v>
      </c>
      <c r="D40" s="36">
        <v>9001</v>
      </c>
      <c r="E40" s="24">
        <v>43223</v>
      </c>
      <c r="F40" s="74" t="s">
        <v>285</v>
      </c>
      <c r="G40" s="32" t="s">
        <v>552</v>
      </c>
      <c r="H40" s="48" t="s">
        <v>86</v>
      </c>
      <c r="I40" s="27" t="s">
        <v>898</v>
      </c>
      <c r="J40" s="62">
        <v>40</v>
      </c>
      <c r="K40" s="53">
        <v>30</v>
      </c>
      <c r="L40" s="29">
        <f t="shared" si="3"/>
        <v>192</v>
      </c>
      <c r="M40" s="28">
        <f t="shared" si="4"/>
        <v>1392</v>
      </c>
    </row>
    <row r="41" spans="1:17" ht="25.5" x14ac:dyDescent="0.2">
      <c r="A41" s="75" t="s">
        <v>1271</v>
      </c>
      <c r="B41" s="76" t="s">
        <v>1270</v>
      </c>
      <c r="C41" s="77">
        <v>43242</v>
      </c>
      <c r="D41" s="36">
        <v>9001</v>
      </c>
      <c r="E41" s="24">
        <v>43223</v>
      </c>
      <c r="F41" s="74" t="s">
        <v>285</v>
      </c>
      <c r="G41" s="32" t="s">
        <v>552</v>
      </c>
      <c r="H41" s="48" t="s">
        <v>894</v>
      </c>
      <c r="I41" s="27" t="s">
        <v>898</v>
      </c>
      <c r="J41" s="62">
        <v>25</v>
      </c>
      <c r="K41" s="53">
        <v>27.931034</v>
      </c>
      <c r="L41" s="29">
        <f t="shared" si="3"/>
        <v>111.724136</v>
      </c>
      <c r="M41" s="28">
        <f t="shared" si="4"/>
        <v>809.99998600000004</v>
      </c>
    </row>
    <row r="42" spans="1:17" ht="25.5" x14ac:dyDescent="0.2">
      <c r="A42" s="75" t="s">
        <v>1271</v>
      </c>
      <c r="B42" s="76" t="s">
        <v>1270</v>
      </c>
      <c r="C42" s="77">
        <v>43242</v>
      </c>
      <c r="D42" s="36">
        <v>9001</v>
      </c>
      <c r="E42" s="24">
        <v>43223</v>
      </c>
      <c r="F42" s="74" t="s">
        <v>285</v>
      </c>
      <c r="G42" s="32" t="s">
        <v>552</v>
      </c>
      <c r="H42" s="48" t="s">
        <v>895</v>
      </c>
      <c r="I42" s="27" t="s">
        <v>898</v>
      </c>
      <c r="J42" s="62">
        <v>30</v>
      </c>
      <c r="K42" s="53">
        <v>27.931034</v>
      </c>
      <c r="L42" s="29">
        <f t="shared" si="3"/>
        <v>134.06896320000001</v>
      </c>
      <c r="M42" s="28">
        <f t="shared" si="4"/>
        <v>971.99998319999997</v>
      </c>
    </row>
    <row r="43" spans="1:17" ht="25.5" x14ac:dyDescent="0.2">
      <c r="A43" s="75" t="s">
        <v>1271</v>
      </c>
      <c r="B43" s="76" t="s">
        <v>1270</v>
      </c>
      <c r="C43" s="77">
        <v>43242</v>
      </c>
      <c r="D43" s="36">
        <v>9001</v>
      </c>
      <c r="E43" s="24">
        <v>43223</v>
      </c>
      <c r="F43" s="74" t="s">
        <v>285</v>
      </c>
      <c r="G43" s="32" t="s">
        <v>552</v>
      </c>
      <c r="H43" s="48" t="s">
        <v>896</v>
      </c>
      <c r="I43" s="27" t="s">
        <v>77</v>
      </c>
      <c r="J43" s="62">
        <v>10</v>
      </c>
      <c r="K43" s="53">
        <v>20.689654999999998</v>
      </c>
      <c r="L43" s="29">
        <f t="shared" si="2"/>
        <v>33.103448</v>
      </c>
      <c r="M43" s="28">
        <f>J43*K43+L43-0.01</f>
        <v>239.98999800000001</v>
      </c>
    </row>
    <row r="44" spans="1:17" ht="25.5" x14ac:dyDescent="0.25">
      <c r="A44" s="75" t="s">
        <v>1271</v>
      </c>
      <c r="B44" s="76" t="s">
        <v>1270</v>
      </c>
      <c r="C44" s="77">
        <v>43242</v>
      </c>
      <c r="D44" s="36">
        <v>9001</v>
      </c>
      <c r="E44" s="24">
        <v>43223</v>
      </c>
      <c r="F44" s="74" t="s">
        <v>285</v>
      </c>
      <c r="G44" s="32" t="s">
        <v>552</v>
      </c>
      <c r="H44" s="48" t="s">
        <v>897</v>
      </c>
      <c r="I44" s="27" t="s">
        <v>77</v>
      </c>
      <c r="J44" s="62">
        <v>30</v>
      </c>
      <c r="K44" s="53">
        <v>242.06896499999999</v>
      </c>
      <c r="L44" s="29">
        <f t="shared" si="0"/>
        <v>1161.931032</v>
      </c>
      <c r="M44" s="28">
        <f t="shared" si="1"/>
        <v>8423.9999819999994</v>
      </c>
      <c r="N44" s="1"/>
      <c r="O44" s="1"/>
      <c r="P44" s="1"/>
      <c r="Q44" s="1"/>
    </row>
    <row r="45" spans="1:17" ht="25.5" x14ac:dyDescent="0.25">
      <c r="A45" s="75" t="s">
        <v>1256</v>
      </c>
      <c r="B45" s="76" t="s">
        <v>1257</v>
      </c>
      <c r="C45" s="77">
        <v>43238</v>
      </c>
      <c r="D45" s="36"/>
      <c r="E45" s="24"/>
      <c r="F45" s="74" t="s">
        <v>179</v>
      </c>
      <c r="G45" s="26" t="s">
        <v>30</v>
      </c>
      <c r="H45" s="48" t="s">
        <v>905</v>
      </c>
      <c r="I45" s="27"/>
      <c r="J45" s="62"/>
      <c r="K45" s="53"/>
      <c r="L45" s="29">
        <f t="shared" si="0"/>
        <v>0</v>
      </c>
      <c r="M45" s="28">
        <v>13350</v>
      </c>
      <c r="N45" s="1"/>
      <c r="O45" s="1"/>
      <c r="P45" s="1"/>
      <c r="Q45" s="1"/>
    </row>
    <row r="46" spans="1:17" ht="25.5" x14ac:dyDescent="0.25">
      <c r="A46" s="75" t="s">
        <v>1773</v>
      </c>
      <c r="B46" s="76" t="s">
        <v>1774</v>
      </c>
      <c r="C46" s="77">
        <v>43252</v>
      </c>
      <c r="D46" s="36"/>
      <c r="E46" s="24"/>
      <c r="F46" s="74" t="s">
        <v>179</v>
      </c>
      <c r="G46" s="26" t="s">
        <v>30</v>
      </c>
      <c r="H46" s="48" t="s">
        <v>967</v>
      </c>
      <c r="I46" s="27"/>
      <c r="J46" s="62"/>
      <c r="K46" s="53"/>
      <c r="L46" s="29">
        <f>J46*K46*0.16</f>
        <v>0</v>
      </c>
      <c r="M46" s="28">
        <v>6100</v>
      </c>
      <c r="N46" s="1"/>
      <c r="O46" s="1"/>
      <c r="P46" s="1"/>
      <c r="Q46" s="1"/>
    </row>
    <row r="47" spans="1:17" ht="25.5" x14ac:dyDescent="0.25">
      <c r="A47" s="75" t="s">
        <v>1775</v>
      </c>
      <c r="B47" s="76" t="s">
        <v>1776</v>
      </c>
      <c r="C47" s="77">
        <v>43266</v>
      </c>
      <c r="D47" s="36">
        <v>8835</v>
      </c>
      <c r="E47" s="24">
        <v>43217</v>
      </c>
      <c r="F47" s="74" t="s">
        <v>196</v>
      </c>
      <c r="G47" s="32" t="s">
        <v>552</v>
      </c>
      <c r="H47" s="48" t="s">
        <v>556</v>
      </c>
      <c r="I47" s="27" t="s">
        <v>96</v>
      </c>
      <c r="J47" s="62">
        <v>5</v>
      </c>
      <c r="K47" s="53">
        <v>2931.034482</v>
      </c>
      <c r="L47" s="29">
        <f>J47*K47*0.16</f>
        <v>2344.8275856</v>
      </c>
      <c r="M47" s="28">
        <f>J47*K47+L47</f>
        <v>16999.999995599999</v>
      </c>
      <c r="N47" s="1"/>
      <c r="O47" s="1"/>
      <c r="P47" s="1"/>
      <c r="Q47" s="1"/>
    </row>
    <row r="48" spans="1:17" s="117" customFormat="1" ht="25.5" x14ac:dyDescent="0.25">
      <c r="A48" s="75" t="s">
        <v>3069</v>
      </c>
      <c r="B48" s="75" t="s">
        <v>3065</v>
      </c>
      <c r="C48" s="77">
        <v>43357</v>
      </c>
      <c r="D48" s="120"/>
      <c r="E48" s="106"/>
      <c r="F48" s="74" t="s">
        <v>179</v>
      </c>
      <c r="G48" s="109" t="s">
        <v>30</v>
      </c>
      <c r="H48" s="110" t="s">
        <v>2260</v>
      </c>
      <c r="I48" s="111"/>
      <c r="J48" s="112"/>
      <c r="K48" s="113"/>
      <c r="L48" s="114">
        <f>J48*K48*0.16</f>
        <v>0</v>
      </c>
      <c r="M48" s="115">
        <v>9000</v>
      </c>
      <c r="N48" s="116"/>
      <c r="O48" s="116"/>
      <c r="P48" s="116"/>
      <c r="Q48" s="116"/>
    </row>
    <row r="49" spans="1:17" ht="25.5" x14ac:dyDescent="0.25">
      <c r="A49" s="75" t="s">
        <v>3070</v>
      </c>
      <c r="B49" s="75" t="s">
        <v>3066</v>
      </c>
      <c r="C49" s="77">
        <v>43364</v>
      </c>
      <c r="D49" s="37"/>
      <c r="E49" s="24"/>
      <c r="F49" s="74" t="s">
        <v>179</v>
      </c>
      <c r="G49" s="26" t="s">
        <v>30</v>
      </c>
      <c r="H49" s="48" t="s">
        <v>2261</v>
      </c>
      <c r="I49" s="27"/>
      <c r="J49" s="62"/>
      <c r="K49" s="53"/>
      <c r="L49" s="29">
        <f t="shared" si="0"/>
        <v>0</v>
      </c>
      <c r="M49" s="28">
        <v>20400</v>
      </c>
      <c r="N49" s="1"/>
      <c r="O49" s="1"/>
      <c r="P49" s="1"/>
      <c r="Q49" s="1"/>
    </row>
    <row r="50" spans="1:17" ht="25.5" x14ac:dyDescent="0.25">
      <c r="A50" s="75" t="s">
        <v>3071</v>
      </c>
      <c r="B50" s="75" t="s">
        <v>3067</v>
      </c>
      <c r="C50" s="77">
        <v>43378</v>
      </c>
      <c r="D50" s="36"/>
      <c r="E50" s="24"/>
      <c r="F50" s="74" t="s">
        <v>179</v>
      </c>
      <c r="G50" s="26" t="s">
        <v>30</v>
      </c>
      <c r="H50" s="48" t="s">
        <v>2272</v>
      </c>
      <c r="I50" s="27"/>
      <c r="J50" s="62"/>
      <c r="K50" s="53"/>
      <c r="L50" s="29">
        <f t="shared" si="0"/>
        <v>0</v>
      </c>
      <c r="M50" s="28">
        <v>13500</v>
      </c>
      <c r="N50" s="1"/>
      <c r="O50" s="1"/>
      <c r="P50" s="1"/>
      <c r="Q50" s="1"/>
    </row>
    <row r="51" spans="1:17" ht="25.5" x14ac:dyDescent="0.25">
      <c r="A51" s="75" t="s">
        <v>3072</v>
      </c>
      <c r="B51" s="75" t="s">
        <v>3068</v>
      </c>
      <c r="C51" s="77">
        <v>43385</v>
      </c>
      <c r="D51" s="36"/>
      <c r="E51" s="24"/>
      <c r="F51" s="74" t="s">
        <v>179</v>
      </c>
      <c r="G51" s="26" t="s">
        <v>30</v>
      </c>
      <c r="H51" s="48" t="s">
        <v>2298</v>
      </c>
      <c r="I51" s="27"/>
      <c r="J51" s="62"/>
      <c r="K51" s="53"/>
      <c r="L51" s="29">
        <f t="shared" si="0"/>
        <v>0</v>
      </c>
      <c r="M51" s="28">
        <v>11300</v>
      </c>
      <c r="N51" s="1"/>
      <c r="O51" s="1"/>
      <c r="P51" s="1"/>
      <c r="Q51" s="1"/>
    </row>
    <row r="52" spans="1:17" ht="15" x14ac:dyDescent="0.25">
      <c r="A52" s="75" t="s">
        <v>3076</v>
      </c>
      <c r="B52" s="75" t="s">
        <v>3075</v>
      </c>
      <c r="C52" s="77">
        <v>43390</v>
      </c>
      <c r="D52" s="36" t="s">
        <v>2303</v>
      </c>
      <c r="E52" s="24">
        <v>43377</v>
      </c>
      <c r="F52" s="74" t="s">
        <v>196</v>
      </c>
      <c r="G52" s="26" t="s">
        <v>471</v>
      </c>
      <c r="H52" s="48" t="s">
        <v>2304</v>
      </c>
      <c r="I52" s="27" t="s">
        <v>1326</v>
      </c>
      <c r="J52" s="62">
        <v>120</v>
      </c>
      <c r="K52" s="53">
        <v>100.86</v>
      </c>
      <c r="L52" s="29">
        <f t="shared" si="0"/>
        <v>1936.5120000000002</v>
      </c>
      <c r="M52" s="28">
        <f>J52*K52+L52</f>
        <v>14039.712000000001</v>
      </c>
      <c r="N52" s="1"/>
      <c r="O52" s="1"/>
      <c r="P52" s="1"/>
      <c r="Q52" s="1"/>
    </row>
    <row r="53" spans="1:17" ht="15" x14ac:dyDescent="0.25">
      <c r="A53" s="75" t="s">
        <v>3076</v>
      </c>
      <c r="B53" s="75" t="s">
        <v>3075</v>
      </c>
      <c r="C53" s="77">
        <v>43390</v>
      </c>
      <c r="D53" s="36" t="s">
        <v>2303</v>
      </c>
      <c r="E53" s="24">
        <v>43377</v>
      </c>
      <c r="F53" s="74" t="s">
        <v>196</v>
      </c>
      <c r="G53" s="26" t="s">
        <v>471</v>
      </c>
      <c r="H53" s="48" t="s">
        <v>2305</v>
      </c>
      <c r="I53" s="27" t="s">
        <v>91</v>
      </c>
      <c r="J53" s="62">
        <v>68</v>
      </c>
      <c r="K53" s="53">
        <v>68.97</v>
      </c>
      <c r="L53" s="29">
        <f>J53*K53*0.16</f>
        <v>750.39359999999999</v>
      </c>
      <c r="M53" s="28">
        <f>J53*K53+L53</f>
        <v>5440.3536000000004</v>
      </c>
      <c r="N53" s="1"/>
      <c r="O53" s="1"/>
      <c r="P53" s="1"/>
      <c r="Q53" s="1"/>
    </row>
    <row r="54" spans="1:17" ht="15" x14ac:dyDescent="0.25">
      <c r="A54" s="75" t="s">
        <v>3076</v>
      </c>
      <c r="B54" s="75" t="s">
        <v>3075</v>
      </c>
      <c r="C54" s="77">
        <v>43390</v>
      </c>
      <c r="D54" s="36" t="s">
        <v>2303</v>
      </c>
      <c r="E54" s="24">
        <v>43377</v>
      </c>
      <c r="F54" s="74" t="s">
        <v>196</v>
      </c>
      <c r="G54" s="26" t="s">
        <v>471</v>
      </c>
      <c r="H54" s="48" t="s">
        <v>2306</v>
      </c>
      <c r="I54" s="27" t="s">
        <v>91</v>
      </c>
      <c r="J54" s="62">
        <v>10</v>
      </c>
      <c r="K54" s="53">
        <v>110.35</v>
      </c>
      <c r="L54" s="29">
        <f>J54*K54*0.16</f>
        <v>176.56</v>
      </c>
      <c r="M54" s="28">
        <f>J54*K54+L54</f>
        <v>1280.06</v>
      </c>
      <c r="N54" s="1"/>
      <c r="O54" s="1"/>
      <c r="P54" s="1"/>
      <c r="Q54" s="1"/>
    </row>
    <row r="55" spans="1:17" ht="25.5" x14ac:dyDescent="0.25">
      <c r="A55" s="75" t="s">
        <v>3073</v>
      </c>
      <c r="B55" s="75" t="s">
        <v>3074</v>
      </c>
      <c r="C55" s="77">
        <v>43392</v>
      </c>
      <c r="D55" s="36"/>
      <c r="E55" s="24"/>
      <c r="F55" s="74" t="s">
        <v>179</v>
      </c>
      <c r="G55" s="26" t="s">
        <v>30</v>
      </c>
      <c r="H55" s="48" t="s">
        <v>2338</v>
      </c>
      <c r="I55" s="27"/>
      <c r="J55" s="62"/>
      <c r="K55" s="53"/>
      <c r="L55" s="29">
        <f>J55*K55*0.16</f>
        <v>0</v>
      </c>
      <c r="M55" s="28">
        <v>9100</v>
      </c>
      <c r="N55" s="1"/>
      <c r="O55" s="1"/>
      <c r="P55" s="1"/>
      <c r="Q55" s="1"/>
    </row>
    <row r="56" spans="1:17" ht="15" x14ac:dyDescent="0.25">
      <c r="A56" s="75" t="s">
        <v>3078</v>
      </c>
      <c r="B56" s="75" t="s">
        <v>3077</v>
      </c>
      <c r="C56" s="77">
        <v>43440</v>
      </c>
      <c r="D56" s="36">
        <v>2808</v>
      </c>
      <c r="E56" s="24">
        <v>43432</v>
      </c>
      <c r="F56" s="74" t="s">
        <v>285</v>
      </c>
      <c r="G56" s="26" t="s">
        <v>82</v>
      </c>
      <c r="H56" s="48" t="s">
        <v>577</v>
      </c>
      <c r="I56" s="27" t="s">
        <v>91</v>
      </c>
      <c r="J56" s="62">
        <v>20</v>
      </c>
      <c r="K56" s="53">
        <v>160</v>
      </c>
      <c r="L56" s="29">
        <f>J56*K56*0.16</f>
        <v>512</v>
      </c>
      <c r="M56" s="28">
        <f>J56*K56+L56</f>
        <v>3712</v>
      </c>
      <c r="N56" s="1"/>
      <c r="O56" s="1"/>
      <c r="P56" s="1"/>
      <c r="Q56" s="1"/>
    </row>
    <row r="57" spans="1:17" ht="15" x14ac:dyDescent="0.25">
      <c r="A57" s="75" t="s">
        <v>3078</v>
      </c>
      <c r="B57" s="75" t="s">
        <v>3077</v>
      </c>
      <c r="C57" s="77">
        <v>43440</v>
      </c>
      <c r="D57" s="36">
        <v>2808</v>
      </c>
      <c r="E57" s="24">
        <v>43432</v>
      </c>
      <c r="F57" s="74" t="s">
        <v>285</v>
      </c>
      <c r="G57" s="26" t="s">
        <v>82</v>
      </c>
      <c r="H57" s="48" t="s">
        <v>1433</v>
      </c>
      <c r="I57" s="27" t="s">
        <v>77</v>
      </c>
      <c r="J57" s="62">
        <v>4</v>
      </c>
      <c r="K57" s="53">
        <v>67</v>
      </c>
      <c r="L57" s="29">
        <f t="shared" ref="L57:L81" si="5">J57*K57*0.16</f>
        <v>42.88</v>
      </c>
      <c r="M57" s="28">
        <f t="shared" ref="M57:M81" si="6">J57*K57+L57</f>
        <v>310.88</v>
      </c>
      <c r="N57" s="1"/>
      <c r="O57" s="1"/>
      <c r="P57" s="1"/>
      <c r="Q57" s="1"/>
    </row>
    <row r="58" spans="1:17" ht="15" x14ac:dyDescent="0.25">
      <c r="A58" s="75" t="s">
        <v>3078</v>
      </c>
      <c r="B58" s="75" t="s">
        <v>3077</v>
      </c>
      <c r="C58" s="77">
        <v>43440</v>
      </c>
      <c r="D58" s="36">
        <v>2808</v>
      </c>
      <c r="E58" s="24">
        <v>43432</v>
      </c>
      <c r="F58" s="74" t="s">
        <v>285</v>
      </c>
      <c r="G58" s="26" t="s">
        <v>82</v>
      </c>
      <c r="H58" s="48" t="s">
        <v>1428</v>
      </c>
      <c r="I58" s="27" t="s">
        <v>77</v>
      </c>
      <c r="J58" s="62">
        <v>6</v>
      </c>
      <c r="K58" s="53">
        <v>22</v>
      </c>
      <c r="L58" s="29">
        <f t="shared" si="5"/>
        <v>21.12</v>
      </c>
      <c r="M58" s="28">
        <f t="shared" si="6"/>
        <v>153.12</v>
      </c>
      <c r="N58" s="1"/>
      <c r="O58" s="1"/>
      <c r="P58" s="1"/>
      <c r="Q58" s="1"/>
    </row>
    <row r="59" spans="1:17" ht="15" x14ac:dyDescent="0.25">
      <c r="A59" s="75" t="s">
        <v>3078</v>
      </c>
      <c r="B59" s="75" t="s">
        <v>3077</v>
      </c>
      <c r="C59" s="77">
        <v>43440</v>
      </c>
      <c r="D59" s="36">
        <v>2808</v>
      </c>
      <c r="E59" s="24">
        <v>43432</v>
      </c>
      <c r="F59" s="74" t="s">
        <v>285</v>
      </c>
      <c r="G59" s="26" t="s">
        <v>82</v>
      </c>
      <c r="H59" s="48" t="s">
        <v>2434</v>
      </c>
      <c r="I59" s="27" t="s">
        <v>77</v>
      </c>
      <c r="J59" s="62">
        <v>2</v>
      </c>
      <c r="K59" s="53">
        <v>23</v>
      </c>
      <c r="L59" s="29">
        <f t="shared" si="5"/>
        <v>7.36</v>
      </c>
      <c r="M59" s="28">
        <f t="shared" si="6"/>
        <v>53.36</v>
      </c>
      <c r="N59" s="1"/>
      <c r="O59" s="1"/>
      <c r="P59" s="1"/>
      <c r="Q59" s="1"/>
    </row>
    <row r="60" spans="1:17" ht="15" x14ac:dyDescent="0.25">
      <c r="A60" s="75" t="s">
        <v>3078</v>
      </c>
      <c r="B60" s="75" t="s">
        <v>3077</v>
      </c>
      <c r="C60" s="77">
        <v>43440</v>
      </c>
      <c r="D60" s="36">
        <v>2808</v>
      </c>
      <c r="E60" s="24">
        <v>43432</v>
      </c>
      <c r="F60" s="74" t="s">
        <v>285</v>
      </c>
      <c r="G60" s="26" t="s">
        <v>82</v>
      </c>
      <c r="H60" s="48" t="s">
        <v>2435</v>
      </c>
      <c r="I60" s="27" t="s">
        <v>77</v>
      </c>
      <c r="J60" s="62">
        <v>12</v>
      </c>
      <c r="K60" s="53">
        <v>35</v>
      </c>
      <c r="L60" s="29">
        <f t="shared" si="5"/>
        <v>67.2</v>
      </c>
      <c r="M60" s="28">
        <f t="shared" si="6"/>
        <v>487.2</v>
      </c>
      <c r="N60" s="1"/>
      <c r="O60" s="1"/>
      <c r="P60" s="1"/>
      <c r="Q60" s="1"/>
    </row>
    <row r="61" spans="1:17" ht="15" x14ac:dyDescent="0.25">
      <c r="A61" s="75" t="s">
        <v>3078</v>
      </c>
      <c r="B61" s="75" t="s">
        <v>3077</v>
      </c>
      <c r="C61" s="77">
        <v>43440</v>
      </c>
      <c r="D61" s="36">
        <v>2808</v>
      </c>
      <c r="E61" s="24">
        <v>43432</v>
      </c>
      <c r="F61" s="74" t="s">
        <v>285</v>
      </c>
      <c r="G61" s="26" t="s">
        <v>82</v>
      </c>
      <c r="H61" s="48" t="s">
        <v>2436</v>
      </c>
      <c r="I61" s="27" t="s">
        <v>77</v>
      </c>
      <c r="J61" s="62">
        <v>12</v>
      </c>
      <c r="K61" s="53">
        <v>65</v>
      </c>
      <c r="L61" s="29">
        <f t="shared" si="5"/>
        <v>124.8</v>
      </c>
      <c r="M61" s="28">
        <f t="shared" si="6"/>
        <v>904.8</v>
      </c>
      <c r="N61" s="1"/>
      <c r="O61" s="1"/>
      <c r="P61" s="1"/>
      <c r="Q61" s="1"/>
    </row>
    <row r="62" spans="1:17" ht="15" x14ac:dyDescent="0.25">
      <c r="A62" s="75" t="s">
        <v>3078</v>
      </c>
      <c r="B62" s="75" t="s">
        <v>3077</v>
      </c>
      <c r="C62" s="77">
        <v>43440</v>
      </c>
      <c r="D62" s="36">
        <v>2808</v>
      </c>
      <c r="E62" s="24">
        <v>43432</v>
      </c>
      <c r="F62" s="74" t="s">
        <v>285</v>
      </c>
      <c r="G62" s="26" t="s">
        <v>82</v>
      </c>
      <c r="H62" s="48" t="s">
        <v>616</v>
      </c>
      <c r="I62" s="27" t="s">
        <v>1426</v>
      </c>
      <c r="J62" s="62">
        <v>15</v>
      </c>
      <c r="K62" s="53">
        <v>7.5</v>
      </c>
      <c r="L62" s="29">
        <f t="shared" si="5"/>
        <v>18</v>
      </c>
      <c r="M62" s="28">
        <f t="shared" si="6"/>
        <v>130.5</v>
      </c>
      <c r="N62" s="1"/>
      <c r="O62" s="1"/>
      <c r="P62" s="1"/>
      <c r="Q62" s="1"/>
    </row>
    <row r="63" spans="1:17" ht="15" x14ac:dyDescent="0.25">
      <c r="A63" s="75" t="s">
        <v>3078</v>
      </c>
      <c r="B63" s="75" t="s">
        <v>3077</v>
      </c>
      <c r="C63" s="77">
        <v>43440</v>
      </c>
      <c r="D63" s="36">
        <v>2808</v>
      </c>
      <c r="E63" s="24">
        <v>43432</v>
      </c>
      <c r="F63" s="74" t="s">
        <v>285</v>
      </c>
      <c r="G63" s="26" t="s">
        <v>82</v>
      </c>
      <c r="H63" s="48" t="s">
        <v>2437</v>
      </c>
      <c r="I63" s="27" t="s">
        <v>77</v>
      </c>
      <c r="J63" s="62">
        <v>1</v>
      </c>
      <c r="K63" s="53">
        <v>30</v>
      </c>
      <c r="L63" s="29">
        <f t="shared" si="5"/>
        <v>4.8</v>
      </c>
      <c r="M63" s="28">
        <f t="shared" si="6"/>
        <v>34.799999999999997</v>
      </c>
      <c r="N63" s="1"/>
      <c r="O63" s="1"/>
      <c r="P63" s="1"/>
      <c r="Q63" s="1"/>
    </row>
    <row r="64" spans="1:17" ht="15" x14ac:dyDescent="0.25">
      <c r="A64" s="75" t="s">
        <v>3078</v>
      </c>
      <c r="B64" s="75" t="s">
        <v>3077</v>
      </c>
      <c r="C64" s="77">
        <v>43440</v>
      </c>
      <c r="D64" s="36">
        <v>2808</v>
      </c>
      <c r="E64" s="24">
        <v>43432</v>
      </c>
      <c r="F64" s="74" t="s">
        <v>285</v>
      </c>
      <c r="G64" s="26" t="s">
        <v>82</v>
      </c>
      <c r="H64" s="48" t="s">
        <v>2438</v>
      </c>
      <c r="I64" s="27" t="s">
        <v>77</v>
      </c>
      <c r="J64" s="62">
        <v>26</v>
      </c>
      <c r="K64" s="53">
        <v>1</v>
      </c>
      <c r="L64" s="29">
        <f t="shared" si="5"/>
        <v>4.16</v>
      </c>
      <c r="M64" s="28">
        <f t="shared" si="6"/>
        <v>30.16</v>
      </c>
      <c r="N64" s="1"/>
      <c r="O64" s="1"/>
      <c r="P64" s="1"/>
      <c r="Q64" s="1"/>
    </row>
    <row r="65" spans="1:17" ht="15" x14ac:dyDescent="0.25">
      <c r="A65" s="75" t="s">
        <v>3078</v>
      </c>
      <c r="B65" s="75" t="s">
        <v>3077</v>
      </c>
      <c r="C65" s="77">
        <v>43440</v>
      </c>
      <c r="D65" s="36">
        <v>2808</v>
      </c>
      <c r="E65" s="24">
        <v>43432</v>
      </c>
      <c r="F65" s="74" t="s">
        <v>285</v>
      </c>
      <c r="G65" s="26" t="s">
        <v>82</v>
      </c>
      <c r="H65" s="48" t="s">
        <v>2439</v>
      </c>
      <c r="I65" s="27" t="s">
        <v>77</v>
      </c>
      <c r="J65" s="62">
        <v>26</v>
      </c>
      <c r="K65" s="53">
        <v>0.5</v>
      </c>
      <c r="L65" s="29">
        <f t="shared" si="5"/>
        <v>2.08</v>
      </c>
      <c r="M65" s="28">
        <f t="shared" si="6"/>
        <v>15.08</v>
      </c>
      <c r="N65" s="1"/>
      <c r="O65" s="1"/>
      <c r="P65" s="1"/>
      <c r="Q65" s="1"/>
    </row>
    <row r="66" spans="1:17" ht="15" x14ac:dyDescent="0.25">
      <c r="A66" s="75" t="s">
        <v>3078</v>
      </c>
      <c r="B66" s="75" t="s">
        <v>3077</v>
      </c>
      <c r="C66" s="77">
        <v>43440</v>
      </c>
      <c r="D66" s="36">
        <v>2808</v>
      </c>
      <c r="E66" s="24">
        <v>43432</v>
      </c>
      <c r="F66" s="74" t="s">
        <v>285</v>
      </c>
      <c r="G66" s="26" t="s">
        <v>82</v>
      </c>
      <c r="H66" s="48" t="s">
        <v>2440</v>
      </c>
      <c r="I66" s="27" t="s">
        <v>77</v>
      </c>
      <c r="J66" s="62">
        <v>2</v>
      </c>
      <c r="K66" s="53">
        <v>45</v>
      </c>
      <c r="L66" s="29">
        <f t="shared" si="5"/>
        <v>14.4</v>
      </c>
      <c r="M66" s="28">
        <f t="shared" si="6"/>
        <v>104.4</v>
      </c>
      <c r="N66" s="1"/>
      <c r="O66" s="1"/>
      <c r="P66" s="1"/>
      <c r="Q66" s="1"/>
    </row>
    <row r="67" spans="1:17" ht="15" x14ac:dyDescent="0.25">
      <c r="A67" s="75" t="s">
        <v>3078</v>
      </c>
      <c r="B67" s="75" t="s">
        <v>3077</v>
      </c>
      <c r="C67" s="77">
        <v>43440</v>
      </c>
      <c r="D67" s="36">
        <v>2808</v>
      </c>
      <c r="E67" s="24">
        <v>43432</v>
      </c>
      <c r="F67" s="74" t="s">
        <v>285</v>
      </c>
      <c r="G67" s="26" t="s">
        <v>82</v>
      </c>
      <c r="H67" s="48" t="s">
        <v>2441</v>
      </c>
      <c r="I67" s="27" t="s">
        <v>1426</v>
      </c>
      <c r="J67" s="62">
        <v>40</v>
      </c>
      <c r="K67" s="53">
        <v>14</v>
      </c>
      <c r="L67" s="29">
        <f t="shared" si="5"/>
        <v>89.600000000000009</v>
      </c>
      <c r="M67" s="28">
        <f t="shared" si="6"/>
        <v>649.6</v>
      </c>
      <c r="N67" s="1"/>
      <c r="O67" s="1"/>
      <c r="P67" s="1"/>
      <c r="Q67" s="1"/>
    </row>
    <row r="68" spans="1:17" ht="15" x14ac:dyDescent="0.25">
      <c r="A68" s="75" t="s">
        <v>3078</v>
      </c>
      <c r="B68" s="75" t="s">
        <v>3077</v>
      </c>
      <c r="C68" s="77">
        <v>43440</v>
      </c>
      <c r="D68" s="36">
        <v>2808</v>
      </c>
      <c r="E68" s="24">
        <v>43432</v>
      </c>
      <c r="F68" s="74" t="s">
        <v>285</v>
      </c>
      <c r="G68" s="26" t="s">
        <v>82</v>
      </c>
      <c r="H68" s="48" t="s">
        <v>2442</v>
      </c>
      <c r="I68" s="27" t="s">
        <v>473</v>
      </c>
      <c r="J68" s="62">
        <v>1</v>
      </c>
      <c r="K68" s="53">
        <v>775</v>
      </c>
      <c r="L68" s="29">
        <f t="shared" si="5"/>
        <v>124</v>
      </c>
      <c r="M68" s="28">
        <f t="shared" si="6"/>
        <v>899</v>
      </c>
      <c r="N68" s="1"/>
      <c r="O68" s="1"/>
      <c r="P68" s="1"/>
      <c r="Q68" s="1"/>
    </row>
    <row r="69" spans="1:17" ht="15" x14ac:dyDescent="0.25">
      <c r="A69" s="75" t="s">
        <v>3078</v>
      </c>
      <c r="B69" s="75" t="s">
        <v>3077</v>
      </c>
      <c r="C69" s="77">
        <v>43440</v>
      </c>
      <c r="D69" s="36">
        <v>2808</v>
      </c>
      <c r="E69" s="24">
        <v>43432</v>
      </c>
      <c r="F69" s="74" t="s">
        <v>285</v>
      </c>
      <c r="G69" s="26" t="s">
        <v>82</v>
      </c>
      <c r="H69" s="48" t="s">
        <v>2443</v>
      </c>
      <c r="I69" s="27" t="s">
        <v>473</v>
      </c>
      <c r="J69" s="62">
        <v>1</v>
      </c>
      <c r="K69" s="53">
        <v>775</v>
      </c>
      <c r="L69" s="29">
        <f t="shared" si="5"/>
        <v>124</v>
      </c>
      <c r="M69" s="28">
        <f t="shared" si="6"/>
        <v>899</v>
      </c>
      <c r="N69" s="1"/>
      <c r="O69" s="1"/>
      <c r="P69" s="1"/>
      <c r="Q69" s="1"/>
    </row>
    <row r="70" spans="1:17" ht="15" x14ac:dyDescent="0.25">
      <c r="A70" s="75" t="s">
        <v>3078</v>
      </c>
      <c r="B70" s="75" t="s">
        <v>3077</v>
      </c>
      <c r="C70" s="77">
        <v>43440</v>
      </c>
      <c r="D70" s="36">
        <v>2808</v>
      </c>
      <c r="E70" s="24">
        <v>43432</v>
      </c>
      <c r="F70" s="74" t="s">
        <v>285</v>
      </c>
      <c r="G70" s="26" t="s">
        <v>82</v>
      </c>
      <c r="H70" s="48" t="s">
        <v>2444</v>
      </c>
      <c r="I70" s="27" t="s">
        <v>77</v>
      </c>
      <c r="J70" s="62">
        <v>1</v>
      </c>
      <c r="K70" s="53">
        <v>105</v>
      </c>
      <c r="L70" s="29">
        <f t="shared" si="5"/>
        <v>16.8</v>
      </c>
      <c r="M70" s="28">
        <f t="shared" si="6"/>
        <v>121.8</v>
      </c>
      <c r="N70" s="1"/>
      <c r="O70" s="1"/>
      <c r="P70" s="1"/>
      <c r="Q70" s="1"/>
    </row>
    <row r="71" spans="1:17" ht="15" x14ac:dyDescent="0.25">
      <c r="A71" s="75" t="s">
        <v>3078</v>
      </c>
      <c r="B71" s="75" t="s">
        <v>3077</v>
      </c>
      <c r="C71" s="77">
        <v>43440</v>
      </c>
      <c r="D71" s="36">
        <v>2808</v>
      </c>
      <c r="E71" s="24">
        <v>43432</v>
      </c>
      <c r="F71" s="74" t="s">
        <v>285</v>
      </c>
      <c r="G71" s="26" t="s">
        <v>82</v>
      </c>
      <c r="H71" s="48" t="s">
        <v>2445</v>
      </c>
      <c r="I71" s="27" t="s">
        <v>77</v>
      </c>
      <c r="J71" s="62">
        <v>1</v>
      </c>
      <c r="K71" s="53">
        <v>77</v>
      </c>
      <c r="L71" s="29">
        <f t="shared" si="5"/>
        <v>12.32</v>
      </c>
      <c r="M71" s="28">
        <f t="shared" si="6"/>
        <v>89.32</v>
      </c>
      <c r="N71" s="1"/>
      <c r="O71" s="1"/>
      <c r="P71" s="1"/>
      <c r="Q71" s="1"/>
    </row>
    <row r="72" spans="1:17" ht="15" x14ac:dyDescent="0.25">
      <c r="A72" s="75" t="s">
        <v>3078</v>
      </c>
      <c r="B72" s="75" t="s">
        <v>3077</v>
      </c>
      <c r="C72" s="77">
        <v>43440</v>
      </c>
      <c r="D72" s="36">
        <v>2808</v>
      </c>
      <c r="E72" s="24">
        <v>43432</v>
      </c>
      <c r="F72" s="74" t="s">
        <v>285</v>
      </c>
      <c r="G72" s="26" t="s">
        <v>82</v>
      </c>
      <c r="H72" s="48" t="s">
        <v>2446</v>
      </c>
      <c r="I72" s="27" t="s">
        <v>77</v>
      </c>
      <c r="J72" s="62">
        <v>1</v>
      </c>
      <c r="K72" s="53">
        <v>17</v>
      </c>
      <c r="L72" s="29">
        <f t="shared" si="5"/>
        <v>2.72</v>
      </c>
      <c r="M72" s="28">
        <f t="shared" si="6"/>
        <v>19.72</v>
      </c>
      <c r="N72" s="1"/>
      <c r="O72" s="1"/>
      <c r="P72" s="1"/>
      <c r="Q72" s="1"/>
    </row>
    <row r="73" spans="1:17" ht="15" x14ac:dyDescent="0.25">
      <c r="A73" s="75" t="s">
        <v>3078</v>
      </c>
      <c r="B73" s="75" t="s">
        <v>3077</v>
      </c>
      <c r="C73" s="77">
        <v>43440</v>
      </c>
      <c r="D73" s="36">
        <v>2808</v>
      </c>
      <c r="E73" s="24">
        <v>43432</v>
      </c>
      <c r="F73" s="74" t="s">
        <v>285</v>
      </c>
      <c r="G73" s="26" t="s">
        <v>82</v>
      </c>
      <c r="H73" s="48" t="s">
        <v>2447</v>
      </c>
      <c r="I73" s="27" t="s">
        <v>1426</v>
      </c>
      <c r="J73" s="62">
        <v>20</v>
      </c>
      <c r="K73" s="53">
        <v>18</v>
      </c>
      <c r="L73" s="29">
        <f t="shared" si="5"/>
        <v>57.6</v>
      </c>
      <c r="M73" s="28">
        <f t="shared" si="6"/>
        <v>417.6</v>
      </c>
      <c r="N73" s="1"/>
      <c r="O73" s="1"/>
      <c r="P73" s="1"/>
      <c r="Q73" s="1"/>
    </row>
    <row r="74" spans="1:17" ht="15" x14ac:dyDescent="0.25">
      <c r="A74" s="75" t="s">
        <v>3078</v>
      </c>
      <c r="B74" s="75" t="s">
        <v>3077</v>
      </c>
      <c r="C74" s="77">
        <v>43440</v>
      </c>
      <c r="D74" s="36">
        <v>2808</v>
      </c>
      <c r="E74" s="24">
        <v>43432</v>
      </c>
      <c r="F74" s="74" t="s">
        <v>285</v>
      </c>
      <c r="G74" s="26" t="s">
        <v>82</v>
      </c>
      <c r="H74" s="48" t="s">
        <v>2448</v>
      </c>
      <c r="I74" s="27" t="s">
        <v>77</v>
      </c>
      <c r="J74" s="62">
        <v>1</v>
      </c>
      <c r="K74" s="53">
        <v>74.88</v>
      </c>
      <c r="L74" s="29">
        <f t="shared" si="5"/>
        <v>11.9808</v>
      </c>
      <c r="M74" s="28">
        <f t="shared" si="6"/>
        <v>86.860799999999998</v>
      </c>
      <c r="N74" s="1"/>
      <c r="O74" s="1"/>
      <c r="P74" s="1"/>
      <c r="Q74" s="1"/>
    </row>
    <row r="75" spans="1:17" ht="15" x14ac:dyDescent="0.25">
      <c r="A75" s="75" t="s">
        <v>3080</v>
      </c>
      <c r="B75" s="75" t="s">
        <v>3079</v>
      </c>
      <c r="C75" s="77">
        <v>43433</v>
      </c>
      <c r="D75" s="36">
        <v>10452</v>
      </c>
      <c r="E75" s="24">
        <v>43379</v>
      </c>
      <c r="F75" s="24" t="s">
        <v>267</v>
      </c>
      <c r="G75" s="26" t="s">
        <v>1406</v>
      </c>
      <c r="H75" s="48" t="s">
        <v>2514</v>
      </c>
      <c r="I75" s="27" t="s">
        <v>77</v>
      </c>
      <c r="J75" s="62">
        <v>3</v>
      </c>
      <c r="K75" s="53">
        <v>59.48</v>
      </c>
      <c r="L75" s="29">
        <f t="shared" si="5"/>
        <v>28.5504</v>
      </c>
      <c r="M75" s="28">
        <f t="shared" si="6"/>
        <v>206.99039999999999</v>
      </c>
      <c r="N75" s="1"/>
      <c r="O75" s="1"/>
      <c r="P75" s="1"/>
      <c r="Q75" s="1"/>
    </row>
    <row r="76" spans="1:17" ht="15" x14ac:dyDescent="0.25">
      <c r="A76" s="75" t="s">
        <v>3080</v>
      </c>
      <c r="B76" s="75" t="s">
        <v>3079</v>
      </c>
      <c r="C76" s="77">
        <v>43433</v>
      </c>
      <c r="D76" s="36">
        <v>10452</v>
      </c>
      <c r="E76" s="24">
        <v>43379</v>
      </c>
      <c r="F76" s="24" t="s">
        <v>267</v>
      </c>
      <c r="G76" s="26" t="s">
        <v>1406</v>
      </c>
      <c r="H76" s="48" t="s">
        <v>2515</v>
      </c>
      <c r="I76" s="27" t="s">
        <v>77</v>
      </c>
      <c r="J76" s="62">
        <v>1</v>
      </c>
      <c r="K76" s="53">
        <v>42.24</v>
      </c>
      <c r="L76" s="29">
        <f t="shared" si="5"/>
        <v>6.7584000000000009</v>
      </c>
      <c r="M76" s="28">
        <f t="shared" si="6"/>
        <v>48.998400000000004</v>
      </c>
      <c r="N76" s="1"/>
      <c r="O76" s="1"/>
      <c r="P76" s="1"/>
      <c r="Q76" s="1"/>
    </row>
    <row r="77" spans="1:17" ht="15" x14ac:dyDescent="0.25">
      <c r="A77" s="75" t="s">
        <v>3080</v>
      </c>
      <c r="B77" s="75" t="s">
        <v>3079</v>
      </c>
      <c r="C77" s="77">
        <v>43433</v>
      </c>
      <c r="D77" s="36">
        <v>10452</v>
      </c>
      <c r="E77" s="24">
        <v>43379</v>
      </c>
      <c r="F77" s="24" t="s">
        <v>267</v>
      </c>
      <c r="G77" s="26" t="s">
        <v>1406</v>
      </c>
      <c r="H77" s="48" t="s">
        <v>2516</v>
      </c>
      <c r="I77" s="27" t="s">
        <v>77</v>
      </c>
      <c r="J77" s="62">
        <v>3</v>
      </c>
      <c r="K77" s="53">
        <v>13.79</v>
      </c>
      <c r="L77" s="29">
        <f t="shared" si="5"/>
        <v>6.6191999999999993</v>
      </c>
      <c r="M77" s="28">
        <f t="shared" si="6"/>
        <v>47.989199999999997</v>
      </c>
      <c r="N77" s="1"/>
      <c r="O77" s="1"/>
      <c r="P77" s="1"/>
      <c r="Q77" s="1"/>
    </row>
    <row r="78" spans="1:17" ht="15" x14ac:dyDescent="0.25">
      <c r="A78" s="75" t="s">
        <v>3080</v>
      </c>
      <c r="B78" s="75" t="s">
        <v>3079</v>
      </c>
      <c r="C78" s="77">
        <v>43433</v>
      </c>
      <c r="D78" s="36">
        <v>10452</v>
      </c>
      <c r="E78" s="24">
        <v>43379</v>
      </c>
      <c r="F78" s="24" t="s">
        <v>267</v>
      </c>
      <c r="G78" s="26" t="s">
        <v>1406</v>
      </c>
      <c r="H78" s="48" t="s">
        <v>2517</v>
      </c>
      <c r="I78" s="27" t="s">
        <v>77</v>
      </c>
      <c r="J78" s="62">
        <v>1</v>
      </c>
      <c r="K78" s="53">
        <v>50.86</v>
      </c>
      <c r="L78" s="29">
        <f t="shared" si="5"/>
        <v>8.1376000000000008</v>
      </c>
      <c r="M78" s="28">
        <f t="shared" si="6"/>
        <v>58.997599999999998</v>
      </c>
      <c r="N78" s="1"/>
      <c r="O78" s="1"/>
      <c r="P78" s="1"/>
      <c r="Q78" s="1"/>
    </row>
    <row r="79" spans="1:17" ht="15" x14ac:dyDescent="0.25">
      <c r="A79" s="75" t="s">
        <v>3080</v>
      </c>
      <c r="B79" s="75" t="s">
        <v>3079</v>
      </c>
      <c r="C79" s="77">
        <v>43433</v>
      </c>
      <c r="D79" s="36">
        <v>10452</v>
      </c>
      <c r="E79" s="24">
        <v>43379</v>
      </c>
      <c r="F79" s="24" t="s">
        <v>267</v>
      </c>
      <c r="G79" s="26" t="s">
        <v>1406</v>
      </c>
      <c r="H79" s="48" t="s">
        <v>2518</v>
      </c>
      <c r="I79" s="27" t="s">
        <v>1410</v>
      </c>
      <c r="J79" s="62">
        <v>1</v>
      </c>
      <c r="K79" s="53">
        <v>839.66</v>
      </c>
      <c r="L79" s="29">
        <f t="shared" si="5"/>
        <v>134.34559999999999</v>
      </c>
      <c r="M79" s="28">
        <f t="shared" si="6"/>
        <v>974.00559999999996</v>
      </c>
      <c r="N79" s="1"/>
      <c r="O79" s="1"/>
      <c r="P79" s="1"/>
      <c r="Q79" s="1"/>
    </row>
    <row r="80" spans="1:17" ht="15" x14ac:dyDescent="0.25">
      <c r="A80" s="75" t="s">
        <v>3080</v>
      </c>
      <c r="B80" s="75" t="s">
        <v>3079</v>
      </c>
      <c r="C80" s="77">
        <v>43433</v>
      </c>
      <c r="D80" s="36">
        <v>10452</v>
      </c>
      <c r="E80" s="24">
        <v>43379</v>
      </c>
      <c r="F80" s="24" t="s">
        <v>267</v>
      </c>
      <c r="G80" s="26" t="s">
        <v>1406</v>
      </c>
      <c r="H80" s="48" t="s">
        <v>2071</v>
      </c>
      <c r="I80" s="27" t="s">
        <v>77</v>
      </c>
      <c r="J80" s="62">
        <v>2</v>
      </c>
      <c r="K80" s="53">
        <v>38.79</v>
      </c>
      <c r="L80" s="29">
        <f t="shared" si="5"/>
        <v>12.412800000000001</v>
      </c>
      <c r="M80" s="28">
        <f t="shared" si="6"/>
        <v>89.992800000000003</v>
      </c>
      <c r="N80" s="1"/>
      <c r="O80" s="1"/>
      <c r="P80" s="1"/>
      <c r="Q80" s="1"/>
    </row>
    <row r="81" spans="1:17" ht="15" x14ac:dyDescent="0.25">
      <c r="A81" s="75" t="s">
        <v>3080</v>
      </c>
      <c r="B81" s="75" t="s">
        <v>3079</v>
      </c>
      <c r="C81" s="77">
        <v>43433</v>
      </c>
      <c r="D81" s="36">
        <v>10452</v>
      </c>
      <c r="E81" s="24">
        <v>43379</v>
      </c>
      <c r="F81" s="24" t="s">
        <v>267</v>
      </c>
      <c r="G81" s="26" t="s">
        <v>1406</v>
      </c>
      <c r="H81" s="48" t="s">
        <v>2519</v>
      </c>
      <c r="I81" s="27" t="s">
        <v>77</v>
      </c>
      <c r="J81" s="62">
        <v>2</v>
      </c>
      <c r="K81" s="53">
        <v>17.239999999999998</v>
      </c>
      <c r="L81" s="29">
        <f t="shared" si="5"/>
        <v>5.5167999999999999</v>
      </c>
      <c r="M81" s="28">
        <f t="shared" si="6"/>
        <v>39.996799999999993</v>
      </c>
      <c r="N81" s="1"/>
      <c r="O81" s="1"/>
      <c r="P81" s="1"/>
      <c r="Q81" s="1"/>
    </row>
    <row r="82" spans="1:17" ht="15" x14ac:dyDescent="0.25">
      <c r="A82" s="75" t="s">
        <v>3081</v>
      </c>
      <c r="B82" s="75" t="s">
        <v>3082</v>
      </c>
      <c r="C82" s="77">
        <v>43433</v>
      </c>
      <c r="D82" s="36">
        <v>10454</v>
      </c>
      <c r="E82" s="24">
        <v>43379</v>
      </c>
      <c r="F82" s="24" t="s">
        <v>267</v>
      </c>
      <c r="G82" s="26" t="s">
        <v>1406</v>
      </c>
      <c r="H82" s="48" t="s">
        <v>2520</v>
      </c>
      <c r="I82" s="27" t="s">
        <v>1463</v>
      </c>
      <c r="J82" s="62">
        <v>1</v>
      </c>
      <c r="K82" s="53">
        <v>456.03</v>
      </c>
      <c r="L82" s="29">
        <f>J82*K82*0.16</f>
        <v>72.964799999999997</v>
      </c>
      <c r="M82" s="28">
        <f>J82*K82+L82</f>
        <v>528.99479999999994</v>
      </c>
      <c r="N82" s="1"/>
      <c r="O82" s="1"/>
      <c r="P82" s="1"/>
      <c r="Q82" s="1"/>
    </row>
    <row r="83" spans="1:17" ht="15" x14ac:dyDescent="0.25">
      <c r="A83" s="75" t="s">
        <v>3081</v>
      </c>
      <c r="B83" s="75" t="s">
        <v>3082</v>
      </c>
      <c r="C83" s="77">
        <v>43433</v>
      </c>
      <c r="D83" s="36">
        <v>10454</v>
      </c>
      <c r="E83" s="24">
        <v>43379</v>
      </c>
      <c r="F83" s="24" t="s">
        <v>267</v>
      </c>
      <c r="G83" s="26" t="s">
        <v>1406</v>
      </c>
      <c r="H83" s="48" t="s">
        <v>2521</v>
      </c>
      <c r="I83" s="27" t="s">
        <v>898</v>
      </c>
      <c r="J83" s="62">
        <v>1</v>
      </c>
      <c r="K83" s="53">
        <v>43.1</v>
      </c>
      <c r="L83" s="29">
        <f>J83*K83*0.16</f>
        <v>6.8960000000000008</v>
      </c>
      <c r="M83" s="28">
        <f>J83*K83+L83</f>
        <v>49.996000000000002</v>
      </c>
      <c r="N83" s="1"/>
      <c r="O83" s="1"/>
      <c r="P83" s="1"/>
      <c r="Q83" s="1"/>
    </row>
    <row r="84" spans="1:17" ht="15" x14ac:dyDescent="0.25">
      <c r="A84" s="75" t="s">
        <v>3081</v>
      </c>
      <c r="B84" s="75" t="s">
        <v>3082</v>
      </c>
      <c r="C84" s="77">
        <v>43433</v>
      </c>
      <c r="D84" s="36">
        <v>10454</v>
      </c>
      <c r="E84" s="24">
        <v>43379</v>
      </c>
      <c r="F84" s="24" t="s">
        <v>267</v>
      </c>
      <c r="G84" s="26" t="s">
        <v>1406</v>
      </c>
      <c r="H84" s="48" t="s">
        <v>2522</v>
      </c>
      <c r="I84" s="27" t="s">
        <v>77</v>
      </c>
      <c r="J84" s="62">
        <v>3</v>
      </c>
      <c r="K84" s="53">
        <v>137.07</v>
      </c>
      <c r="L84" s="29">
        <f>J84*K84*0.16</f>
        <v>65.793599999999998</v>
      </c>
      <c r="M84" s="28">
        <f>J84*K84+L84</f>
        <v>477.00360000000001</v>
      </c>
      <c r="N84" s="1"/>
      <c r="O84" s="1"/>
      <c r="P84" s="1"/>
      <c r="Q84" s="1"/>
    </row>
    <row r="85" spans="1:17" ht="15" x14ac:dyDescent="0.25">
      <c r="A85" s="75" t="s">
        <v>3081</v>
      </c>
      <c r="B85" s="75" t="s">
        <v>3082</v>
      </c>
      <c r="C85" s="77">
        <v>43433</v>
      </c>
      <c r="D85" s="36">
        <v>10454</v>
      </c>
      <c r="E85" s="24">
        <v>43379</v>
      </c>
      <c r="F85" s="24" t="s">
        <v>267</v>
      </c>
      <c r="G85" s="26" t="s">
        <v>1406</v>
      </c>
      <c r="H85" s="48" t="s">
        <v>1407</v>
      </c>
      <c r="I85" s="27" t="s">
        <v>1410</v>
      </c>
      <c r="J85" s="62">
        <v>3</v>
      </c>
      <c r="K85" s="53">
        <v>1543.1</v>
      </c>
      <c r="L85" s="29">
        <f>J85*K85*0.16</f>
        <v>740.68799999999987</v>
      </c>
      <c r="M85" s="28">
        <f>J85*K85+L85</f>
        <v>5369.9879999999994</v>
      </c>
      <c r="N85" s="1"/>
      <c r="O85" s="1"/>
      <c r="P85" s="1"/>
      <c r="Q85" s="1"/>
    </row>
    <row r="86" spans="1:17" ht="15" x14ac:dyDescent="0.25">
      <c r="A86" s="75" t="s">
        <v>3081</v>
      </c>
      <c r="B86" s="75" t="s">
        <v>3082</v>
      </c>
      <c r="C86" s="77">
        <v>43433</v>
      </c>
      <c r="D86" s="36">
        <v>10454</v>
      </c>
      <c r="E86" s="24">
        <v>43379</v>
      </c>
      <c r="F86" s="24" t="s">
        <v>267</v>
      </c>
      <c r="G86" s="26" t="s">
        <v>1406</v>
      </c>
      <c r="H86" s="48" t="s">
        <v>1407</v>
      </c>
      <c r="I86" s="27" t="s">
        <v>1463</v>
      </c>
      <c r="J86" s="62">
        <v>2</v>
      </c>
      <c r="K86" s="53">
        <v>369.83</v>
      </c>
      <c r="L86" s="29">
        <f>J86*K86*0.16</f>
        <v>118.34559999999999</v>
      </c>
      <c r="M86" s="28">
        <f>J86*K86+L86+0.01</f>
        <v>858.01559999999995</v>
      </c>
      <c r="N86" s="1"/>
      <c r="O86" s="1"/>
      <c r="P86" s="1"/>
      <c r="Q86" s="1"/>
    </row>
    <row r="87" spans="1:17" ht="15" x14ac:dyDescent="0.25">
      <c r="A87" s="23"/>
      <c r="B87" s="23"/>
      <c r="C87" s="23"/>
      <c r="D87" s="25"/>
      <c r="E87" s="24"/>
      <c r="F87" s="24"/>
      <c r="G87" s="26"/>
      <c r="H87" s="32"/>
      <c r="I87" s="27"/>
      <c r="J87" s="62"/>
      <c r="K87" s="28"/>
      <c r="L87" s="29"/>
      <c r="M87" s="28">
        <f>SUM(M14:M86)+0.01</f>
        <v>299999.9974495999</v>
      </c>
      <c r="N87" s="1"/>
      <c r="O87" s="116"/>
      <c r="P87" s="116"/>
      <c r="Q87" s="116"/>
    </row>
    <row r="88" spans="1:17" ht="16.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58"/>
      <c r="P88" s="116"/>
      <c r="Q88" s="159"/>
    </row>
    <row r="89" spans="1:17" ht="16.5" x14ac:dyDescent="0.3">
      <c r="A89" s="38" t="s">
        <v>28</v>
      </c>
      <c r="B89" s="58" t="s">
        <v>567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60"/>
      <c r="P89" s="116"/>
      <c r="Q89" s="157"/>
    </row>
    <row r="90" spans="1:17" ht="16.5" x14ac:dyDescent="0.3">
      <c r="A90" s="17"/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57"/>
      <c r="P90" s="116"/>
      <c r="Q90" s="116"/>
    </row>
    <row r="91" spans="1:17" ht="15" x14ac:dyDescent="0.25">
      <c r="A91" s="17"/>
      <c r="B91" s="15"/>
      <c r="C91" s="1"/>
      <c r="D91" s="46"/>
      <c r="E91" s="1"/>
      <c r="F91" s="1"/>
      <c r="G91" s="1"/>
      <c r="H91" s="1"/>
      <c r="I91" s="1"/>
      <c r="J91" s="1"/>
      <c r="K91" s="1"/>
      <c r="L91" s="1"/>
      <c r="M91" s="1"/>
      <c r="N91" s="1"/>
      <c r="O91" s="116"/>
      <c r="P91" s="116"/>
      <c r="Q91" s="116"/>
    </row>
    <row r="92" spans="1:17" ht="15" x14ac:dyDescent="0.25">
      <c r="A92" s="17"/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x14ac:dyDescent="0.25">
      <c r="A93" s="17"/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x14ac:dyDescent="0.25">
      <c r="A94" s="17"/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x14ac:dyDescent="0.25">
      <c r="A95" s="17"/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x14ac:dyDescent="0.25">
      <c r="A96" s="17"/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1"/>
      <c r="O97" s="1"/>
      <c r="P97" s="1"/>
      <c r="Q97" s="1"/>
    </row>
    <row r="98" spans="1:17" ht="15" x14ac:dyDescent="0.25">
      <c r="A98" s="183" t="s">
        <v>23</v>
      </c>
      <c r="B98" s="183"/>
      <c r="C98" s="183"/>
      <c r="D98" s="33"/>
      <c r="E98" s="183" t="s">
        <v>24</v>
      </c>
      <c r="F98" s="183"/>
      <c r="G98" s="33"/>
      <c r="H98" s="171" t="s">
        <v>2581</v>
      </c>
      <c r="I98" s="33"/>
      <c r="J98" s="34"/>
      <c r="K98" s="171" t="s">
        <v>2643</v>
      </c>
      <c r="L98" s="34"/>
      <c r="M98" s="33"/>
    </row>
    <row r="99" spans="1:17" ht="13.9" customHeight="1" x14ac:dyDescent="0.25">
      <c r="A99" s="184" t="s">
        <v>2580</v>
      </c>
      <c r="B99" s="184"/>
      <c r="C99" s="184"/>
      <c r="D99" s="33"/>
      <c r="E99" s="185" t="s">
        <v>25</v>
      </c>
      <c r="F99" s="185"/>
      <c r="G99" s="33"/>
      <c r="H99" s="35" t="s">
        <v>26</v>
      </c>
      <c r="I99" s="33"/>
      <c r="J99" s="186" t="s">
        <v>2644</v>
      </c>
      <c r="K99" s="186"/>
      <c r="L99" s="186"/>
      <c r="M99" s="33"/>
    </row>
    <row r="100" spans="1:17" ht="15" x14ac:dyDescent="0.25">
      <c r="A100" s="55"/>
      <c r="B100" s="55"/>
      <c r="C100" s="55"/>
      <c r="D100" s="1"/>
      <c r="E100" s="1"/>
      <c r="F100" s="1"/>
      <c r="G100" s="1"/>
      <c r="H100" s="1"/>
      <c r="I100" s="1"/>
      <c r="J100" s="187"/>
      <c r="K100" s="187"/>
      <c r="L100" s="187"/>
      <c r="M100" s="1"/>
    </row>
    <row r="101" spans="1:17" ht="15" x14ac:dyDescent="0.25">
      <c r="A101" s="179" t="s">
        <v>27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</row>
  </sheetData>
  <mergeCells count="15">
    <mergeCell ref="A1:M1"/>
    <mergeCell ref="A9:C10"/>
    <mergeCell ref="G9:H9"/>
    <mergeCell ref="L9:M9"/>
    <mergeCell ref="G10:H10"/>
    <mergeCell ref="A7:C7"/>
    <mergeCell ref="A101:M101"/>
    <mergeCell ref="A11:B11"/>
    <mergeCell ref="C11:G11"/>
    <mergeCell ref="I11:M11"/>
    <mergeCell ref="A98:C98"/>
    <mergeCell ref="E98:F98"/>
    <mergeCell ref="A99:C99"/>
    <mergeCell ref="E99:F99"/>
    <mergeCell ref="J99:L100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3" orientation="landscape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86"/>
  <sheetViews>
    <sheetView zoomScaleNormal="100" workbookViewId="0">
      <selection activeCell="G80" sqref="G80"/>
    </sheetView>
  </sheetViews>
  <sheetFormatPr baseColWidth="10" defaultRowHeight="14.25" x14ac:dyDescent="0.2"/>
  <cols>
    <col min="1" max="1" width="13" bestFit="1" customWidth="1"/>
    <col min="2" max="2" width="13.25" customWidth="1"/>
    <col min="7" max="7" width="19.625" bestFit="1" customWidth="1"/>
    <col min="8" max="8" width="25.37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8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8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" x14ac:dyDescent="0.25">
      <c r="A5" s="93" t="s">
        <v>0</v>
      </c>
      <c r="B5" s="38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8" x14ac:dyDescent="0.25">
      <c r="A6" s="17"/>
      <c r="B6" s="17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24.75" customHeight="1" x14ac:dyDescent="0.25">
      <c r="A11" s="180" t="s">
        <v>8</v>
      </c>
      <c r="B11" s="180"/>
      <c r="C11" s="181" t="s">
        <v>946</v>
      </c>
      <c r="D11" s="181"/>
      <c r="E11" s="181"/>
      <c r="F11" s="181"/>
      <c r="G11" s="181"/>
      <c r="H11" s="9" t="s">
        <v>9</v>
      </c>
      <c r="I11" s="190" t="s">
        <v>3086</v>
      </c>
      <c r="J11" s="190"/>
      <c r="K11" s="190"/>
      <c r="L11" s="190"/>
      <c r="M11" s="190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1273</v>
      </c>
      <c r="B14" s="76" t="s">
        <v>1272</v>
      </c>
      <c r="C14" s="77">
        <v>43245</v>
      </c>
      <c r="D14" s="49"/>
      <c r="E14" s="50"/>
      <c r="F14" s="74" t="s">
        <v>179</v>
      </c>
      <c r="G14" s="26" t="s">
        <v>30</v>
      </c>
      <c r="H14" s="51" t="s">
        <v>939</v>
      </c>
      <c r="I14" s="40"/>
      <c r="J14" s="61"/>
      <c r="K14" s="52"/>
      <c r="L14" s="29">
        <f t="shared" ref="L14:L38" si="0">J14*K14*0.16</f>
        <v>0</v>
      </c>
      <c r="M14" s="28">
        <v>16300</v>
      </c>
    </row>
    <row r="15" spans="1:13" ht="25.5" x14ac:dyDescent="0.2">
      <c r="A15" s="75" t="s">
        <v>1777</v>
      </c>
      <c r="B15" s="76" t="s">
        <v>1778</v>
      </c>
      <c r="C15" s="77">
        <v>43252</v>
      </c>
      <c r="D15" s="49"/>
      <c r="E15" s="50"/>
      <c r="F15" s="74" t="s">
        <v>179</v>
      </c>
      <c r="G15" s="26" t="s">
        <v>30</v>
      </c>
      <c r="H15" s="51" t="s">
        <v>967</v>
      </c>
      <c r="I15" s="40"/>
      <c r="J15" s="61"/>
      <c r="K15" s="52"/>
      <c r="L15" s="29">
        <f t="shared" si="0"/>
        <v>0</v>
      </c>
      <c r="M15" s="28">
        <v>15100</v>
      </c>
    </row>
    <row r="16" spans="1:13" ht="25.5" x14ac:dyDescent="0.2">
      <c r="A16" s="75" t="s">
        <v>1779</v>
      </c>
      <c r="B16" s="76" t="s">
        <v>1780</v>
      </c>
      <c r="C16" s="77">
        <v>43259</v>
      </c>
      <c r="D16" s="49"/>
      <c r="E16" s="50"/>
      <c r="F16" s="74" t="s">
        <v>179</v>
      </c>
      <c r="G16" s="26" t="s">
        <v>30</v>
      </c>
      <c r="H16" s="51" t="s">
        <v>1274</v>
      </c>
      <c r="I16" s="40"/>
      <c r="J16" s="61"/>
      <c r="K16" s="52"/>
      <c r="L16" s="29">
        <f t="shared" si="0"/>
        <v>0</v>
      </c>
      <c r="M16" s="28">
        <v>15850</v>
      </c>
    </row>
    <row r="17" spans="1:13" x14ac:dyDescent="0.2">
      <c r="A17" s="75" t="s">
        <v>1781</v>
      </c>
      <c r="B17" s="76" t="s">
        <v>1782</v>
      </c>
      <c r="C17" s="77">
        <v>43259</v>
      </c>
      <c r="D17" s="49">
        <v>2244</v>
      </c>
      <c r="E17" s="50">
        <v>43248</v>
      </c>
      <c r="F17" s="74" t="s">
        <v>285</v>
      </c>
      <c r="G17" s="26" t="s">
        <v>82</v>
      </c>
      <c r="H17" s="51" t="s">
        <v>1349</v>
      </c>
      <c r="I17" s="40" t="s">
        <v>77</v>
      </c>
      <c r="J17" s="61">
        <v>90</v>
      </c>
      <c r="K17" s="52">
        <v>256</v>
      </c>
      <c r="L17" s="29">
        <f t="shared" si="0"/>
        <v>3686.4</v>
      </c>
      <c r="M17" s="28">
        <f t="shared" ref="M17:M22" si="1">J17*K17+L17</f>
        <v>26726.400000000001</v>
      </c>
    </row>
    <row r="18" spans="1:13" x14ac:dyDescent="0.2">
      <c r="A18" s="75" t="s">
        <v>1781</v>
      </c>
      <c r="B18" s="76" t="s">
        <v>1782</v>
      </c>
      <c r="C18" s="77">
        <v>43259</v>
      </c>
      <c r="D18" s="49">
        <v>2244</v>
      </c>
      <c r="E18" s="50">
        <v>43248</v>
      </c>
      <c r="F18" s="74" t="s">
        <v>285</v>
      </c>
      <c r="G18" s="26" t="s">
        <v>82</v>
      </c>
      <c r="H18" s="47" t="s">
        <v>83</v>
      </c>
      <c r="I18" s="27" t="s">
        <v>77</v>
      </c>
      <c r="J18" s="62">
        <v>60</v>
      </c>
      <c r="K18" s="53">
        <v>143</v>
      </c>
      <c r="L18" s="29">
        <f t="shared" si="0"/>
        <v>1372.8</v>
      </c>
      <c r="M18" s="28">
        <f t="shared" si="1"/>
        <v>9952.7999999999993</v>
      </c>
    </row>
    <row r="19" spans="1:13" x14ac:dyDescent="0.2">
      <c r="A19" s="75" t="s">
        <v>1781</v>
      </c>
      <c r="B19" s="76" t="s">
        <v>1782</v>
      </c>
      <c r="C19" s="77">
        <v>43259</v>
      </c>
      <c r="D19" s="49">
        <v>2244</v>
      </c>
      <c r="E19" s="50">
        <v>43248</v>
      </c>
      <c r="F19" s="74" t="s">
        <v>285</v>
      </c>
      <c r="G19" s="26" t="s">
        <v>82</v>
      </c>
      <c r="H19" s="47" t="s">
        <v>1350</v>
      </c>
      <c r="I19" s="27" t="s">
        <v>77</v>
      </c>
      <c r="J19" s="62">
        <v>20</v>
      </c>
      <c r="K19" s="53">
        <v>580</v>
      </c>
      <c r="L19" s="29">
        <f t="shared" si="0"/>
        <v>1856</v>
      </c>
      <c r="M19" s="28">
        <f t="shared" si="1"/>
        <v>13456</v>
      </c>
    </row>
    <row r="20" spans="1:13" x14ac:dyDescent="0.2">
      <c r="A20" s="75" t="s">
        <v>1781</v>
      </c>
      <c r="B20" s="76" t="s">
        <v>1782</v>
      </c>
      <c r="C20" s="77">
        <v>43259</v>
      </c>
      <c r="D20" s="49">
        <v>2244</v>
      </c>
      <c r="E20" s="50">
        <v>43248</v>
      </c>
      <c r="F20" s="74" t="s">
        <v>285</v>
      </c>
      <c r="G20" s="26" t="s">
        <v>82</v>
      </c>
      <c r="H20" s="47" t="s">
        <v>589</v>
      </c>
      <c r="I20" s="27" t="s">
        <v>587</v>
      </c>
      <c r="J20" s="62">
        <v>150</v>
      </c>
      <c r="K20" s="53">
        <v>33</v>
      </c>
      <c r="L20" s="29">
        <f t="shared" si="0"/>
        <v>792</v>
      </c>
      <c r="M20" s="28">
        <f t="shared" si="1"/>
        <v>5742</v>
      </c>
    </row>
    <row r="21" spans="1:13" x14ac:dyDescent="0.2">
      <c r="A21" s="75" t="s">
        <v>1781</v>
      </c>
      <c r="B21" s="76" t="s">
        <v>1782</v>
      </c>
      <c r="C21" s="77">
        <v>43259</v>
      </c>
      <c r="D21" s="49">
        <v>2244</v>
      </c>
      <c r="E21" s="50">
        <v>43248</v>
      </c>
      <c r="F21" s="74" t="s">
        <v>285</v>
      </c>
      <c r="G21" s="26" t="s">
        <v>82</v>
      </c>
      <c r="H21" s="47" t="s">
        <v>1351</v>
      </c>
      <c r="I21" s="27" t="s">
        <v>587</v>
      </c>
      <c r="J21" s="62">
        <v>15</v>
      </c>
      <c r="K21" s="53">
        <v>37</v>
      </c>
      <c r="L21" s="29">
        <f t="shared" si="0"/>
        <v>88.8</v>
      </c>
      <c r="M21" s="28">
        <f t="shared" si="1"/>
        <v>643.79999999999995</v>
      </c>
    </row>
    <row r="22" spans="1:13" x14ac:dyDescent="0.2">
      <c r="A22" s="75" t="s">
        <v>1783</v>
      </c>
      <c r="B22" s="76" t="s">
        <v>1784</v>
      </c>
      <c r="C22" s="77">
        <v>43259</v>
      </c>
      <c r="D22" s="36">
        <v>2248</v>
      </c>
      <c r="E22" s="24">
        <v>43248</v>
      </c>
      <c r="F22" s="74" t="s">
        <v>196</v>
      </c>
      <c r="G22" s="26" t="s">
        <v>82</v>
      </c>
      <c r="H22" s="47" t="s">
        <v>90</v>
      </c>
      <c r="I22" s="27" t="s">
        <v>96</v>
      </c>
      <c r="J22" s="62">
        <v>5</v>
      </c>
      <c r="K22" s="53">
        <v>3189.65</v>
      </c>
      <c r="L22" s="29">
        <f t="shared" si="0"/>
        <v>2551.7200000000003</v>
      </c>
      <c r="M22" s="28">
        <f t="shared" si="1"/>
        <v>18499.97</v>
      </c>
    </row>
    <row r="23" spans="1:13" ht="25.5" x14ac:dyDescent="0.2">
      <c r="A23" s="75" t="s">
        <v>1785</v>
      </c>
      <c r="B23" s="76" t="s">
        <v>1786</v>
      </c>
      <c r="C23" s="77">
        <v>43266</v>
      </c>
      <c r="D23" s="36"/>
      <c r="E23" s="24"/>
      <c r="F23" s="74" t="s">
        <v>179</v>
      </c>
      <c r="G23" s="26" t="s">
        <v>30</v>
      </c>
      <c r="H23" s="47" t="s">
        <v>1353</v>
      </c>
      <c r="I23" s="27"/>
      <c r="J23" s="62"/>
      <c r="K23" s="53"/>
      <c r="L23" s="29">
        <f t="shared" si="0"/>
        <v>0</v>
      </c>
      <c r="M23" s="28">
        <v>16300</v>
      </c>
    </row>
    <row r="24" spans="1:13" x14ac:dyDescent="0.2">
      <c r="A24" s="75" t="s">
        <v>1787</v>
      </c>
      <c r="B24" s="76" t="s">
        <v>1788</v>
      </c>
      <c r="C24" s="77">
        <v>43266</v>
      </c>
      <c r="D24" s="36" t="s">
        <v>1358</v>
      </c>
      <c r="E24" s="24">
        <v>43257</v>
      </c>
      <c r="F24" s="74" t="s">
        <v>340</v>
      </c>
      <c r="G24" s="26" t="s">
        <v>145</v>
      </c>
      <c r="H24" s="47" t="s">
        <v>603</v>
      </c>
      <c r="I24" s="27" t="s">
        <v>77</v>
      </c>
      <c r="J24" s="62">
        <v>12</v>
      </c>
      <c r="K24" s="53">
        <v>85</v>
      </c>
      <c r="L24" s="29">
        <f t="shared" si="0"/>
        <v>163.20000000000002</v>
      </c>
      <c r="M24" s="28">
        <f>J24*K24+L24</f>
        <v>1183.2</v>
      </c>
    </row>
    <row r="25" spans="1:13" x14ac:dyDescent="0.2">
      <c r="A25" s="75" t="s">
        <v>1787</v>
      </c>
      <c r="B25" s="76" t="s">
        <v>1788</v>
      </c>
      <c r="C25" s="77">
        <v>43266</v>
      </c>
      <c r="D25" s="36" t="s">
        <v>1358</v>
      </c>
      <c r="E25" s="24">
        <v>43257</v>
      </c>
      <c r="F25" s="74" t="s">
        <v>340</v>
      </c>
      <c r="G25" s="26" t="s">
        <v>145</v>
      </c>
      <c r="H25" s="48" t="s">
        <v>1359</v>
      </c>
      <c r="I25" s="27" t="s">
        <v>77</v>
      </c>
      <c r="J25" s="62">
        <v>20</v>
      </c>
      <c r="K25" s="53">
        <v>22</v>
      </c>
      <c r="L25" s="29">
        <f t="shared" si="0"/>
        <v>70.400000000000006</v>
      </c>
      <c r="M25" s="28">
        <f>J25*K25+L25</f>
        <v>510.4</v>
      </c>
    </row>
    <row r="26" spans="1:13" x14ac:dyDescent="0.2">
      <c r="A26" s="75" t="s">
        <v>1787</v>
      </c>
      <c r="B26" s="76" t="s">
        <v>1788</v>
      </c>
      <c r="C26" s="77">
        <v>43266</v>
      </c>
      <c r="D26" s="36" t="s">
        <v>1358</v>
      </c>
      <c r="E26" s="24">
        <v>43257</v>
      </c>
      <c r="F26" s="74" t="s">
        <v>340</v>
      </c>
      <c r="G26" s="26" t="s">
        <v>145</v>
      </c>
      <c r="H26" s="48" t="s">
        <v>601</v>
      </c>
      <c r="I26" s="27" t="s">
        <v>77</v>
      </c>
      <c r="J26" s="62">
        <v>20</v>
      </c>
      <c r="K26" s="53">
        <v>60</v>
      </c>
      <c r="L26" s="29">
        <f t="shared" si="0"/>
        <v>192</v>
      </c>
      <c r="M26" s="28">
        <f>J26*K26+L26</f>
        <v>1392</v>
      </c>
    </row>
    <row r="27" spans="1:13" x14ac:dyDescent="0.2">
      <c r="A27" s="75" t="s">
        <v>1789</v>
      </c>
      <c r="B27" s="76" t="s">
        <v>1790</v>
      </c>
      <c r="C27" s="77">
        <v>43266</v>
      </c>
      <c r="D27" s="36">
        <v>297</v>
      </c>
      <c r="E27" s="24">
        <v>43261</v>
      </c>
      <c r="F27" s="74" t="s">
        <v>196</v>
      </c>
      <c r="G27" s="26" t="s">
        <v>95</v>
      </c>
      <c r="H27" s="48" t="s">
        <v>90</v>
      </c>
      <c r="I27" s="27" t="s">
        <v>96</v>
      </c>
      <c r="J27" s="62">
        <v>5</v>
      </c>
      <c r="K27" s="53">
        <v>3189.66</v>
      </c>
      <c r="L27" s="29">
        <f t="shared" si="0"/>
        <v>2551.7280000000001</v>
      </c>
      <c r="M27" s="28">
        <f>J27*K27+L27-0.03</f>
        <v>18499.998</v>
      </c>
    </row>
    <row r="28" spans="1:13" ht="25.5" x14ac:dyDescent="0.2">
      <c r="A28" s="75" t="s">
        <v>1791</v>
      </c>
      <c r="B28" s="76" t="s">
        <v>1792</v>
      </c>
      <c r="C28" s="77">
        <v>43273</v>
      </c>
      <c r="D28" s="36"/>
      <c r="E28" s="24"/>
      <c r="F28" s="74" t="s">
        <v>179</v>
      </c>
      <c r="G28" s="26" t="s">
        <v>30</v>
      </c>
      <c r="H28" s="48" t="s">
        <v>1372</v>
      </c>
      <c r="I28" s="27"/>
      <c r="J28" s="62"/>
      <c r="K28" s="53"/>
      <c r="L28" s="29">
        <f t="shared" si="0"/>
        <v>0</v>
      </c>
      <c r="M28" s="28">
        <v>18400</v>
      </c>
    </row>
    <row r="29" spans="1:13" ht="25.5" x14ac:dyDescent="0.2">
      <c r="A29" s="75" t="s">
        <v>1793</v>
      </c>
      <c r="B29" s="76" t="s">
        <v>1794</v>
      </c>
      <c r="C29" s="77">
        <v>43280</v>
      </c>
      <c r="D29" s="36"/>
      <c r="E29" s="24"/>
      <c r="F29" s="74" t="s">
        <v>179</v>
      </c>
      <c r="G29" s="26" t="s">
        <v>30</v>
      </c>
      <c r="H29" s="48" t="s">
        <v>1381</v>
      </c>
      <c r="I29" s="27"/>
      <c r="J29" s="62"/>
      <c r="K29" s="53"/>
      <c r="L29" s="29">
        <f t="shared" si="0"/>
        <v>0</v>
      </c>
      <c r="M29" s="28">
        <v>18700</v>
      </c>
    </row>
    <row r="30" spans="1:13" ht="25.5" x14ac:dyDescent="0.2">
      <c r="A30" s="75" t="s">
        <v>2002</v>
      </c>
      <c r="B30" s="76" t="s">
        <v>2001</v>
      </c>
      <c r="C30" s="77">
        <v>43287</v>
      </c>
      <c r="D30" s="36"/>
      <c r="E30" s="24"/>
      <c r="F30" s="74" t="s">
        <v>179</v>
      </c>
      <c r="G30" s="26" t="s">
        <v>30</v>
      </c>
      <c r="H30" s="48" t="s">
        <v>1385</v>
      </c>
      <c r="I30" s="27"/>
      <c r="J30" s="62"/>
      <c r="K30" s="53"/>
      <c r="L30" s="29">
        <f t="shared" si="0"/>
        <v>0</v>
      </c>
      <c r="M30" s="28">
        <v>17750</v>
      </c>
    </row>
    <row r="31" spans="1:13" x14ac:dyDescent="0.2">
      <c r="A31" s="75" t="s">
        <v>2012</v>
      </c>
      <c r="B31" s="76" t="s">
        <v>2011</v>
      </c>
      <c r="C31" s="77">
        <v>43292</v>
      </c>
      <c r="D31" s="36">
        <v>2360</v>
      </c>
      <c r="E31" s="24">
        <v>43284</v>
      </c>
      <c r="F31" s="74" t="s">
        <v>196</v>
      </c>
      <c r="G31" s="26" t="s">
        <v>82</v>
      </c>
      <c r="H31" s="48" t="s">
        <v>90</v>
      </c>
      <c r="I31" s="27" t="s">
        <v>96</v>
      </c>
      <c r="J31" s="62">
        <v>5</v>
      </c>
      <c r="K31" s="53">
        <v>3189.65</v>
      </c>
      <c r="L31" s="29">
        <f t="shared" si="0"/>
        <v>2551.7200000000003</v>
      </c>
      <c r="M31" s="28">
        <f t="shared" ref="M31:M38" si="2">J31*K31+L31</f>
        <v>18499.97</v>
      </c>
    </row>
    <row r="32" spans="1:13" x14ac:dyDescent="0.2">
      <c r="A32" s="75" t="s">
        <v>2018</v>
      </c>
      <c r="B32" s="76" t="s">
        <v>2017</v>
      </c>
      <c r="C32" s="77">
        <v>43292</v>
      </c>
      <c r="D32" s="36">
        <v>2361</v>
      </c>
      <c r="E32" s="24">
        <v>43284</v>
      </c>
      <c r="F32" s="74" t="s">
        <v>285</v>
      </c>
      <c r="G32" s="26" t="s">
        <v>82</v>
      </c>
      <c r="H32" s="48" t="s">
        <v>605</v>
      </c>
      <c r="I32" s="27" t="s">
        <v>77</v>
      </c>
      <c r="J32" s="62">
        <v>50</v>
      </c>
      <c r="K32" s="53">
        <v>255</v>
      </c>
      <c r="L32" s="29">
        <f t="shared" si="0"/>
        <v>2040</v>
      </c>
      <c r="M32" s="28">
        <f t="shared" si="2"/>
        <v>14790</v>
      </c>
    </row>
    <row r="33" spans="1:17" ht="15" x14ac:dyDescent="0.25">
      <c r="A33" s="75" t="s">
        <v>2018</v>
      </c>
      <c r="B33" s="76" t="s">
        <v>2017</v>
      </c>
      <c r="C33" s="77">
        <v>43292</v>
      </c>
      <c r="D33" s="36">
        <v>2361</v>
      </c>
      <c r="E33" s="24">
        <v>43284</v>
      </c>
      <c r="F33" s="74" t="s">
        <v>285</v>
      </c>
      <c r="G33" s="26" t="s">
        <v>82</v>
      </c>
      <c r="H33" s="48" t="s">
        <v>589</v>
      </c>
      <c r="I33" s="27" t="s">
        <v>77</v>
      </c>
      <c r="J33" s="62">
        <v>50</v>
      </c>
      <c r="K33" s="53">
        <v>33</v>
      </c>
      <c r="L33" s="29">
        <f t="shared" si="0"/>
        <v>264</v>
      </c>
      <c r="M33" s="28">
        <f t="shared" si="2"/>
        <v>1914</v>
      </c>
      <c r="N33" s="1"/>
      <c r="O33" s="1"/>
      <c r="P33" s="1"/>
      <c r="Q33" s="1"/>
    </row>
    <row r="34" spans="1:17" ht="15" x14ac:dyDescent="0.25">
      <c r="A34" s="75" t="s">
        <v>2221</v>
      </c>
      <c r="B34" s="76" t="s">
        <v>2220</v>
      </c>
      <c r="C34" s="77">
        <v>43326</v>
      </c>
      <c r="D34" s="36">
        <v>259</v>
      </c>
      <c r="E34" s="24">
        <v>43280</v>
      </c>
      <c r="F34" s="74" t="s">
        <v>199</v>
      </c>
      <c r="G34" s="26" t="s">
        <v>113</v>
      </c>
      <c r="H34" s="48" t="s">
        <v>1454</v>
      </c>
      <c r="I34" s="27" t="s">
        <v>115</v>
      </c>
      <c r="J34" s="62">
        <v>8</v>
      </c>
      <c r="K34" s="53">
        <v>3080</v>
      </c>
      <c r="L34" s="29">
        <f t="shared" si="0"/>
        <v>3942.4</v>
      </c>
      <c r="M34" s="28">
        <f t="shared" si="2"/>
        <v>28582.400000000001</v>
      </c>
      <c r="N34" s="1"/>
      <c r="O34" s="1"/>
      <c r="P34" s="1"/>
      <c r="Q34" s="1"/>
    </row>
    <row r="35" spans="1:17" ht="15" x14ac:dyDescent="0.25">
      <c r="A35" s="75" t="s">
        <v>2221</v>
      </c>
      <c r="B35" s="76" t="s">
        <v>2220</v>
      </c>
      <c r="C35" s="77">
        <v>43326</v>
      </c>
      <c r="D35" s="36">
        <v>259</v>
      </c>
      <c r="E35" s="24">
        <v>43280</v>
      </c>
      <c r="F35" s="74" t="s">
        <v>199</v>
      </c>
      <c r="G35" s="26" t="s">
        <v>113</v>
      </c>
      <c r="H35" s="48" t="s">
        <v>1455</v>
      </c>
      <c r="I35" s="27" t="s">
        <v>115</v>
      </c>
      <c r="J35" s="62">
        <v>15</v>
      </c>
      <c r="K35" s="53">
        <v>300</v>
      </c>
      <c r="L35" s="29">
        <f t="shared" si="0"/>
        <v>720</v>
      </c>
      <c r="M35" s="28">
        <f t="shared" si="2"/>
        <v>5220</v>
      </c>
      <c r="N35" s="1"/>
      <c r="O35" s="1"/>
      <c r="P35" s="1"/>
      <c r="Q35" s="1"/>
    </row>
    <row r="36" spans="1:17" ht="15" x14ac:dyDescent="0.25">
      <c r="A36" s="75" t="s">
        <v>2219</v>
      </c>
      <c r="B36" s="76" t="s">
        <v>2218</v>
      </c>
      <c r="C36" s="77">
        <v>43326</v>
      </c>
      <c r="D36" s="36">
        <v>257</v>
      </c>
      <c r="E36" s="24">
        <v>43280</v>
      </c>
      <c r="F36" s="74" t="s">
        <v>258</v>
      </c>
      <c r="G36" s="26" t="s">
        <v>113</v>
      </c>
      <c r="H36" s="48" t="s">
        <v>576</v>
      </c>
      <c r="I36" s="27" t="s">
        <v>59</v>
      </c>
      <c r="J36" s="62">
        <v>40</v>
      </c>
      <c r="K36" s="53">
        <v>1210</v>
      </c>
      <c r="L36" s="29">
        <f t="shared" si="0"/>
        <v>7744</v>
      </c>
      <c r="M36" s="28">
        <f t="shared" si="2"/>
        <v>56144</v>
      </c>
      <c r="N36" s="1"/>
      <c r="O36" s="1"/>
      <c r="P36" s="1"/>
      <c r="Q36" s="1"/>
    </row>
    <row r="37" spans="1:17" ht="15" x14ac:dyDescent="0.25">
      <c r="A37" s="75" t="s">
        <v>2219</v>
      </c>
      <c r="B37" s="76" t="s">
        <v>2218</v>
      </c>
      <c r="C37" s="77">
        <v>43326</v>
      </c>
      <c r="D37" s="36">
        <v>257</v>
      </c>
      <c r="E37" s="24">
        <v>43280</v>
      </c>
      <c r="F37" s="74" t="s">
        <v>258</v>
      </c>
      <c r="G37" s="26" t="s">
        <v>113</v>
      </c>
      <c r="H37" s="48" t="s">
        <v>460</v>
      </c>
      <c r="I37" s="27" t="s">
        <v>59</v>
      </c>
      <c r="J37" s="62">
        <v>40</v>
      </c>
      <c r="K37" s="53">
        <v>495</v>
      </c>
      <c r="L37" s="29">
        <f t="shared" si="0"/>
        <v>3168</v>
      </c>
      <c r="M37" s="28">
        <f t="shared" si="2"/>
        <v>22968</v>
      </c>
      <c r="N37" s="1"/>
      <c r="O37" s="1"/>
      <c r="P37" s="1"/>
      <c r="Q37" s="1"/>
    </row>
    <row r="38" spans="1:17" ht="15" x14ac:dyDescent="0.25">
      <c r="A38" s="75" t="s">
        <v>2022</v>
      </c>
      <c r="B38" s="76" t="s">
        <v>2021</v>
      </c>
      <c r="C38" s="77">
        <v>43285</v>
      </c>
      <c r="D38" s="36" t="s">
        <v>1483</v>
      </c>
      <c r="E38" s="24">
        <v>43269</v>
      </c>
      <c r="F38" s="74" t="s">
        <v>199</v>
      </c>
      <c r="G38" s="26" t="s">
        <v>455</v>
      </c>
      <c r="H38" s="48" t="s">
        <v>1454</v>
      </c>
      <c r="I38" s="27" t="s">
        <v>77</v>
      </c>
      <c r="J38" s="62">
        <v>6</v>
      </c>
      <c r="K38" s="53">
        <v>3080</v>
      </c>
      <c r="L38" s="29">
        <f t="shared" si="0"/>
        <v>2956.8</v>
      </c>
      <c r="M38" s="28">
        <f t="shared" si="2"/>
        <v>21436.799999999999</v>
      </c>
      <c r="N38" s="1"/>
      <c r="O38" s="1"/>
      <c r="P38" s="1"/>
      <c r="Q38" s="1"/>
    </row>
    <row r="39" spans="1:17" ht="15" x14ac:dyDescent="0.25">
      <c r="A39" s="75" t="s">
        <v>2010</v>
      </c>
      <c r="B39" s="76" t="s">
        <v>2009</v>
      </c>
      <c r="C39" s="77">
        <v>43285</v>
      </c>
      <c r="D39" s="36" t="s">
        <v>1484</v>
      </c>
      <c r="E39" s="24">
        <v>43269</v>
      </c>
      <c r="F39" s="74" t="s">
        <v>258</v>
      </c>
      <c r="G39" s="26" t="s">
        <v>455</v>
      </c>
      <c r="H39" s="48" t="s">
        <v>467</v>
      </c>
      <c r="I39" s="27" t="s">
        <v>59</v>
      </c>
      <c r="J39" s="62">
        <v>6</v>
      </c>
      <c r="K39" s="53">
        <v>1650</v>
      </c>
      <c r="L39" s="29">
        <f t="shared" ref="L39:L47" si="3">J39*K39*0.16</f>
        <v>1584</v>
      </c>
      <c r="M39" s="28">
        <f t="shared" ref="M39:M45" si="4">J39*K39+L39</f>
        <v>11484</v>
      </c>
      <c r="N39" s="1"/>
      <c r="O39" s="1"/>
      <c r="P39" s="1"/>
      <c r="Q39" s="1"/>
    </row>
    <row r="40" spans="1:17" ht="15" x14ac:dyDescent="0.25">
      <c r="A40" s="75" t="s">
        <v>2010</v>
      </c>
      <c r="B40" s="76" t="s">
        <v>2009</v>
      </c>
      <c r="C40" s="77">
        <v>43285</v>
      </c>
      <c r="D40" s="36" t="s">
        <v>1484</v>
      </c>
      <c r="E40" s="24">
        <v>43269</v>
      </c>
      <c r="F40" s="74" t="s">
        <v>258</v>
      </c>
      <c r="G40" s="26" t="s">
        <v>455</v>
      </c>
      <c r="H40" s="48" t="s">
        <v>886</v>
      </c>
      <c r="I40" s="27" t="s">
        <v>59</v>
      </c>
      <c r="J40" s="62">
        <v>4</v>
      </c>
      <c r="K40" s="53">
        <v>1485</v>
      </c>
      <c r="L40" s="29">
        <f t="shared" si="3"/>
        <v>950.4</v>
      </c>
      <c r="M40" s="28">
        <f t="shared" si="4"/>
        <v>6890.4</v>
      </c>
      <c r="N40" s="1"/>
      <c r="O40" s="1"/>
      <c r="P40" s="1"/>
      <c r="Q40" s="1"/>
    </row>
    <row r="41" spans="1:17" ht="15" x14ac:dyDescent="0.25">
      <c r="A41" s="75" t="s">
        <v>2010</v>
      </c>
      <c r="B41" s="76" t="s">
        <v>2009</v>
      </c>
      <c r="C41" s="77">
        <v>43285</v>
      </c>
      <c r="D41" s="36" t="s">
        <v>1484</v>
      </c>
      <c r="E41" s="24">
        <v>43269</v>
      </c>
      <c r="F41" s="74" t="s">
        <v>258</v>
      </c>
      <c r="G41" s="26" t="s">
        <v>455</v>
      </c>
      <c r="H41" s="48" t="s">
        <v>456</v>
      </c>
      <c r="I41" s="27" t="s">
        <v>59</v>
      </c>
      <c r="J41" s="62">
        <v>5</v>
      </c>
      <c r="K41" s="53">
        <v>1540</v>
      </c>
      <c r="L41" s="29">
        <f>J41*K41*0.16</f>
        <v>1232</v>
      </c>
      <c r="M41" s="28">
        <f>J41*K41+L41</f>
        <v>8932</v>
      </c>
      <c r="N41" s="1"/>
      <c r="O41" s="1"/>
      <c r="P41" s="1"/>
      <c r="Q41" s="1"/>
    </row>
    <row r="42" spans="1:17" ht="15" x14ac:dyDescent="0.25">
      <c r="A42" s="75" t="s">
        <v>2010</v>
      </c>
      <c r="B42" s="76" t="s">
        <v>2009</v>
      </c>
      <c r="C42" s="77">
        <v>43285</v>
      </c>
      <c r="D42" s="36" t="s">
        <v>1484</v>
      </c>
      <c r="E42" s="24">
        <v>43269</v>
      </c>
      <c r="F42" s="74" t="s">
        <v>258</v>
      </c>
      <c r="G42" s="26" t="s">
        <v>455</v>
      </c>
      <c r="H42" s="48" t="s">
        <v>460</v>
      </c>
      <c r="I42" s="27" t="s">
        <v>59</v>
      </c>
      <c r="J42" s="62">
        <v>15</v>
      </c>
      <c r="K42" s="53">
        <v>495</v>
      </c>
      <c r="L42" s="29">
        <f>J42*K42*0.16</f>
        <v>1188</v>
      </c>
      <c r="M42" s="28">
        <f>J42*K42+L42</f>
        <v>8613</v>
      </c>
      <c r="N42" s="1"/>
      <c r="O42" s="1"/>
      <c r="P42" s="1"/>
      <c r="Q42" s="1"/>
    </row>
    <row r="43" spans="1:17" ht="15" x14ac:dyDescent="0.25">
      <c r="A43" s="75" t="s">
        <v>2020</v>
      </c>
      <c r="B43" s="76" t="s">
        <v>2019</v>
      </c>
      <c r="C43" s="77">
        <v>43292</v>
      </c>
      <c r="D43" s="36">
        <v>2291</v>
      </c>
      <c r="E43" s="24">
        <v>43266</v>
      </c>
      <c r="F43" s="74" t="s">
        <v>285</v>
      </c>
      <c r="G43" s="26" t="s">
        <v>82</v>
      </c>
      <c r="H43" s="48" t="s">
        <v>523</v>
      </c>
      <c r="I43" s="27" t="s">
        <v>77</v>
      </c>
      <c r="J43" s="62">
        <v>60</v>
      </c>
      <c r="K43" s="53">
        <v>144</v>
      </c>
      <c r="L43" s="29">
        <f>J43*K43*0.16</f>
        <v>1382.4</v>
      </c>
      <c r="M43" s="28">
        <f>J43*K43+L43</f>
        <v>10022.4</v>
      </c>
      <c r="N43" s="1"/>
      <c r="O43" s="1"/>
      <c r="P43" s="1"/>
      <c r="Q43" s="1"/>
    </row>
    <row r="44" spans="1:17" ht="15" x14ac:dyDescent="0.25">
      <c r="A44" s="75" t="s">
        <v>2014</v>
      </c>
      <c r="B44" s="76" t="s">
        <v>2013</v>
      </c>
      <c r="C44" s="77">
        <v>43292</v>
      </c>
      <c r="D44" s="36">
        <v>2292</v>
      </c>
      <c r="E44" s="24">
        <v>43266</v>
      </c>
      <c r="F44" s="74" t="s">
        <v>196</v>
      </c>
      <c r="G44" s="26" t="s">
        <v>82</v>
      </c>
      <c r="H44" s="48" t="s">
        <v>90</v>
      </c>
      <c r="I44" s="27" t="s">
        <v>96</v>
      </c>
      <c r="J44" s="62">
        <v>2</v>
      </c>
      <c r="K44" s="53">
        <v>3189.65</v>
      </c>
      <c r="L44" s="29">
        <f t="shared" si="3"/>
        <v>1020.6880000000001</v>
      </c>
      <c r="M44" s="28">
        <f t="shared" si="4"/>
        <v>7399.9880000000003</v>
      </c>
      <c r="N44" s="1"/>
      <c r="O44" s="1"/>
      <c r="P44" s="1"/>
      <c r="Q44" s="1"/>
    </row>
    <row r="45" spans="1:17" ht="15" x14ac:dyDescent="0.25">
      <c r="A45" s="75" t="s">
        <v>2016</v>
      </c>
      <c r="B45" s="76" t="s">
        <v>2015</v>
      </c>
      <c r="C45" s="77">
        <v>43292</v>
      </c>
      <c r="D45" s="36">
        <v>2294</v>
      </c>
      <c r="E45" s="24">
        <v>43266</v>
      </c>
      <c r="F45" s="74" t="s">
        <v>196</v>
      </c>
      <c r="G45" s="26" t="s">
        <v>82</v>
      </c>
      <c r="H45" s="48" t="s">
        <v>90</v>
      </c>
      <c r="I45" s="27" t="s">
        <v>96</v>
      </c>
      <c r="J45" s="62">
        <v>5</v>
      </c>
      <c r="K45" s="53">
        <v>3189.65</v>
      </c>
      <c r="L45" s="29">
        <f t="shared" si="3"/>
        <v>2551.7200000000003</v>
      </c>
      <c r="M45" s="28">
        <f t="shared" si="4"/>
        <v>18499.97</v>
      </c>
      <c r="N45" s="1"/>
      <c r="O45" s="1"/>
      <c r="P45" s="1"/>
      <c r="Q45" s="1"/>
    </row>
    <row r="46" spans="1:17" ht="25.5" x14ac:dyDescent="0.25">
      <c r="A46" s="75" t="s">
        <v>2003</v>
      </c>
      <c r="B46" s="76" t="s">
        <v>2006</v>
      </c>
      <c r="C46" s="77">
        <v>43294</v>
      </c>
      <c r="D46" s="36"/>
      <c r="E46" s="24"/>
      <c r="F46" s="74" t="s">
        <v>179</v>
      </c>
      <c r="G46" s="26" t="s">
        <v>30</v>
      </c>
      <c r="H46" s="48" t="s">
        <v>1489</v>
      </c>
      <c r="I46" s="27"/>
      <c r="J46" s="62"/>
      <c r="K46" s="53"/>
      <c r="L46" s="29">
        <f t="shared" si="3"/>
        <v>0</v>
      </c>
      <c r="M46" s="28">
        <v>17750</v>
      </c>
      <c r="N46" s="1"/>
      <c r="O46" s="1"/>
      <c r="P46" s="1"/>
      <c r="Q46" s="1"/>
    </row>
    <row r="47" spans="1:17" ht="25.5" x14ac:dyDescent="0.25">
      <c r="A47" s="75" t="s">
        <v>2004</v>
      </c>
      <c r="B47" s="76" t="s">
        <v>2007</v>
      </c>
      <c r="C47" s="77">
        <v>43301</v>
      </c>
      <c r="D47" s="36"/>
      <c r="E47" s="24"/>
      <c r="F47" s="74" t="s">
        <v>179</v>
      </c>
      <c r="G47" s="26" t="s">
        <v>30</v>
      </c>
      <c r="H47" s="48" t="s">
        <v>1498</v>
      </c>
      <c r="I47" s="27"/>
      <c r="J47" s="62"/>
      <c r="K47" s="53"/>
      <c r="L47" s="29">
        <f t="shared" si="3"/>
        <v>0</v>
      </c>
      <c r="M47" s="28">
        <v>16550</v>
      </c>
      <c r="N47" s="1"/>
      <c r="O47" s="1"/>
      <c r="P47" s="1"/>
      <c r="Q47" s="1"/>
    </row>
    <row r="48" spans="1:17" ht="25.5" x14ac:dyDescent="0.25">
      <c r="A48" s="75" t="s">
        <v>2005</v>
      </c>
      <c r="B48" s="76" t="s">
        <v>2008</v>
      </c>
      <c r="C48" s="77">
        <v>43308</v>
      </c>
      <c r="D48" s="36"/>
      <c r="E48" s="24"/>
      <c r="F48" s="74" t="s">
        <v>179</v>
      </c>
      <c r="G48" s="26" t="s">
        <v>30</v>
      </c>
      <c r="H48" s="48" t="s">
        <v>1499</v>
      </c>
      <c r="I48" s="27"/>
      <c r="J48" s="62"/>
      <c r="K48" s="53"/>
      <c r="L48" s="29">
        <f t="shared" ref="L48:L56" si="5">J48*K48*0.16</f>
        <v>0</v>
      </c>
      <c r="M48" s="28">
        <v>19400</v>
      </c>
      <c r="N48" s="1"/>
      <c r="O48" s="1"/>
      <c r="P48" s="1"/>
      <c r="Q48" s="1"/>
    </row>
    <row r="49" spans="1:17" ht="15" x14ac:dyDescent="0.25">
      <c r="A49" s="75" t="s">
        <v>2213</v>
      </c>
      <c r="B49" s="76" t="s">
        <v>2212</v>
      </c>
      <c r="C49" s="77">
        <v>43326</v>
      </c>
      <c r="D49" s="36">
        <v>2420</v>
      </c>
      <c r="E49" s="24">
        <v>43298</v>
      </c>
      <c r="F49" s="74" t="s">
        <v>285</v>
      </c>
      <c r="G49" s="26" t="s">
        <v>82</v>
      </c>
      <c r="H49" s="48" t="s">
        <v>523</v>
      </c>
      <c r="I49" s="27" t="s">
        <v>77</v>
      </c>
      <c r="J49" s="62">
        <v>20</v>
      </c>
      <c r="K49" s="53">
        <v>145</v>
      </c>
      <c r="L49" s="29">
        <f t="shared" si="5"/>
        <v>464</v>
      </c>
      <c r="M49" s="28">
        <f>J49*K49+L49</f>
        <v>3364</v>
      </c>
      <c r="N49" s="1"/>
      <c r="O49" s="1"/>
      <c r="P49" s="1"/>
      <c r="Q49" s="1"/>
    </row>
    <row r="50" spans="1:17" ht="15" x14ac:dyDescent="0.25">
      <c r="A50" s="75" t="s">
        <v>2213</v>
      </c>
      <c r="B50" s="76" t="s">
        <v>2212</v>
      </c>
      <c r="C50" s="77">
        <v>43326</v>
      </c>
      <c r="D50" s="36">
        <v>2420</v>
      </c>
      <c r="E50" s="24">
        <v>43298</v>
      </c>
      <c r="F50" s="74" t="s">
        <v>285</v>
      </c>
      <c r="G50" s="26" t="s">
        <v>82</v>
      </c>
      <c r="H50" s="48" t="s">
        <v>109</v>
      </c>
      <c r="I50" s="27" t="s">
        <v>88</v>
      </c>
      <c r="J50" s="62">
        <v>20</v>
      </c>
      <c r="K50" s="53">
        <v>30</v>
      </c>
      <c r="L50" s="29">
        <f t="shared" si="5"/>
        <v>96</v>
      </c>
      <c r="M50" s="28">
        <f>J50*K50+L50</f>
        <v>696</v>
      </c>
      <c r="N50" s="1"/>
      <c r="O50" s="1"/>
      <c r="P50" s="1"/>
      <c r="Q50" s="1"/>
    </row>
    <row r="51" spans="1:17" ht="25.5" x14ac:dyDescent="0.25">
      <c r="A51" s="75" t="s">
        <v>2213</v>
      </c>
      <c r="B51" s="76" t="s">
        <v>2212</v>
      </c>
      <c r="C51" s="77">
        <v>43326</v>
      </c>
      <c r="D51" s="36">
        <v>2420</v>
      </c>
      <c r="E51" s="24">
        <v>43298</v>
      </c>
      <c r="F51" s="74" t="s">
        <v>285</v>
      </c>
      <c r="G51" s="26" t="s">
        <v>82</v>
      </c>
      <c r="H51" s="48" t="s">
        <v>1811</v>
      </c>
      <c r="I51" s="27" t="s">
        <v>77</v>
      </c>
      <c r="J51" s="62">
        <v>8</v>
      </c>
      <c r="K51" s="53">
        <v>1650</v>
      </c>
      <c r="L51" s="29">
        <f t="shared" si="5"/>
        <v>2112</v>
      </c>
      <c r="M51" s="28">
        <f>J51*K51+L51</f>
        <v>15312</v>
      </c>
      <c r="N51" s="1"/>
      <c r="O51" s="1"/>
      <c r="P51" s="1"/>
      <c r="Q51" s="1"/>
    </row>
    <row r="52" spans="1:17" ht="15" x14ac:dyDescent="0.25">
      <c r="A52" s="75" t="s">
        <v>2213</v>
      </c>
      <c r="B52" s="76" t="s">
        <v>2212</v>
      </c>
      <c r="C52" s="77">
        <v>43326</v>
      </c>
      <c r="D52" s="36">
        <v>2420</v>
      </c>
      <c r="E52" s="24">
        <v>43298</v>
      </c>
      <c r="F52" s="74" t="s">
        <v>285</v>
      </c>
      <c r="G52" s="26" t="s">
        <v>82</v>
      </c>
      <c r="H52" s="48" t="s">
        <v>1812</v>
      </c>
      <c r="I52" s="27" t="s">
        <v>88</v>
      </c>
      <c r="J52" s="62">
        <v>1</v>
      </c>
      <c r="K52" s="53">
        <v>75</v>
      </c>
      <c r="L52" s="29">
        <f t="shared" si="5"/>
        <v>12</v>
      </c>
      <c r="M52" s="28">
        <f>J52*K52+L52</f>
        <v>87</v>
      </c>
      <c r="N52" s="1"/>
      <c r="O52" s="1"/>
      <c r="P52" s="1"/>
      <c r="Q52" s="1"/>
    </row>
    <row r="53" spans="1:17" ht="15" x14ac:dyDescent="0.25">
      <c r="A53" s="75" t="s">
        <v>2213</v>
      </c>
      <c r="B53" s="76" t="s">
        <v>2212</v>
      </c>
      <c r="C53" s="77">
        <v>43326</v>
      </c>
      <c r="D53" s="36">
        <v>2420</v>
      </c>
      <c r="E53" s="24">
        <v>43298</v>
      </c>
      <c r="F53" s="74" t="s">
        <v>285</v>
      </c>
      <c r="G53" s="26" t="s">
        <v>82</v>
      </c>
      <c r="H53" s="48" t="s">
        <v>1813</v>
      </c>
      <c r="I53" s="27" t="s">
        <v>77</v>
      </c>
      <c r="J53" s="62">
        <v>2</v>
      </c>
      <c r="K53" s="53">
        <v>25</v>
      </c>
      <c r="L53" s="29">
        <f t="shared" si="5"/>
        <v>8</v>
      </c>
      <c r="M53" s="28">
        <f>J53*K53+L53</f>
        <v>58</v>
      </c>
      <c r="N53" s="1"/>
      <c r="O53" s="1"/>
      <c r="P53" s="1"/>
      <c r="Q53" s="1"/>
    </row>
    <row r="54" spans="1:17" ht="25.5" x14ac:dyDescent="0.25">
      <c r="A54" s="75" t="s">
        <v>2227</v>
      </c>
      <c r="B54" s="76" t="s">
        <v>2226</v>
      </c>
      <c r="C54" s="77">
        <v>43315</v>
      </c>
      <c r="D54" s="36"/>
      <c r="E54" s="24"/>
      <c r="F54" s="74" t="s">
        <v>179</v>
      </c>
      <c r="G54" s="26" t="s">
        <v>30</v>
      </c>
      <c r="H54" s="48" t="s">
        <v>1842</v>
      </c>
      <c r="I54" s="27"/>
      <c r="J54" s="62"/>
      <c r="K54" s="53"/>
      <c r="L54" s="29">
        <f t="shared" si="5"/>
        <v>0</v>
      </c>
      <c r="M54" s="28">
        <v>19400</v>
      </c>
      <c r="N54" s="1"/>
      <c r="O54" s="1"/>
      <c r="P54" s="1"/>
      <c r="Q54" s="1"/>
    </row>
    <row r="55" spans="1:17" ht="25.5" x14ac:dyDescent="0.25">
      <c r="A55" s="75" t="s">
        <v>2216</v>
      </c>
      <c r="B55" s="76" t="s">
        <v>2214</v>
      </c>
      <c r="C55" s="77">
        <v>43326</v>
      </c>
      <c r="D55" s="36">
        <v>262</v>
      </c>
      <c r="E55" s="24">
        <v>43299</v>
      </c>
      <c r="F55" s="74" t="s">
        <v>199</v>
      </c>
      <c r="G55" s="26" t="s">
        <v>113</v>
      </c>
      <c r="H55" s="48" t="s">
        <v>2057</v>
      </c>
      <c r="I55" s="27" t="s">
        <v>115</v>
      </c>
      <c r="J55" s="62">
        <v>2</v>
      </c>
      <c r="K55" s="53">
        <v>600</v>
      </c>
      <c r="L55" s="29">
        <f t="shared" si="5"/>
        <v>192</v>
      </c>
      <c r="M55" s="28">
        <f>J55*K55+L55</f>
        <v>1392</v>
      </c>
      <c r="N55" s="1"/>
      <c r="O55" s="1"/>
      <c r="P55" s="1"/>
      <c r="Q55" s="1"/>
    </row>
    <row r="56" spans="1:17" ht="25.5" x14ac:dyDescent="0.25">
      <c r="A56" s="75" t="s">
        <v>2216</v>
      </c>
      <c r="B56" s="76" t="s">
        <v>2214</v>
      </c>
      <c r="C56" s="77">
        <v>43326</v>
      </c>
      <c r="D56" s="36">
        <v>262</v>
      </c>
      <c r="E56" s="24">
        <v>43299</v>
      </c>
      <c r="F56" s="74" t="s">
        <v>199</v>
      </c>
      <c r="G56" s="26" t="s">
        <v>113</v>
      </c>
      <c r="H56" s="48" t="s">
        <v>2058</v>
      </c>
      <c r="I56" s="27" t="s">
        <v>115</v>
      </c>
      <c r="J56" s="62">
        <v>2</v>
      </c>
      <c r="K56" s="53">
        <v>400</v>
      </c>
      <c r="L56" s="29">
        <f t="shared" si="5"/>
        <v>128</v>
      </c>
      <c r="M56" s="28">
        <f>J56*K56+L56</f>
        <v>928</v>
      </c>
      <c r="N56" s="1"/>
      <c r="O56" s="1"/>
      <c r="P56" s="1"/>
      <c r="Q56" s="1"/>
    </row>
    <row r="57" spans="1:17" ht="15" x14ac:dyDescent="0.25">
      <c r="A57" s="75" t="s">
        <v>2217</v>
      </c>
      <c r="B57" s="76" t="s">
        <v>2215</v>
      </c>
      <c r="C57" s="77">
        <v>43326</v>
      </c>
      <c r="D57" s="36">
        <v>264</v>
      </c>
      <c r="E57" s="24">
        <v>43299</v>
      </c>
      <c r="F57" s="74" t="s">
        <v>199</v>
      </c>
      <c r="G57" s="26" t="s">
        <v>113</v>
      </c>
      <c r="H57" s="48" t="s">
        <v>2059</v>
      </c>
      <c r="I57" s="27" t="s">
        <v>115</v>
      </c>
      <c r="J57" s="62">
        <v>4</v>
      </c>
      <c r="K57" s="53">
        <v>3080</v>
      </c>
      <c r="L57" s="29">
        <f t="shared" ref="L57:L67" si="6">J57*K57*0.16</f>
        <v>1971.2</v>
      </c>
      <c r="M57" s="28">
        <f t="shared" ref="M57:M65" si="7">J57*K57+L57</f>
        <v>14291.2</v>
      </c>
      <c r="N57" s="1"/>
      <c r="O57" s="1"/>
      <c r="P57" s="1"/>
      <c r="Q57" s="1"/>
    </row>
    <row r="58" spans="1:17" ht="15" x14ac:dyDescent="0.25">
      <c r="A58" s="75" t="s">
        <v>2217</v>
      </c>
      <c r="B58" s="76" t="s">
        <v>2215</v>
      </c>
      <c r="C58" s="77">
        <v>43326</v>
      </c>
      <c r="D58" s="36">
        <v>264</v>
      </c>
      <c r="E58" s="24">
        <v>43299</v>
      </c>
      <c r="F58" s="74" t="s">
        <v>199</v>
      </c>
      <c r="G58" s="26" t="s">
        <v>113</v>
      </c>
      <c r="H58" s="48" t="s">
        <v>2060</v>
      </c>
      <c r="I58" s="27" t="s">
        <v>115</v>
      </c>
      <c r="J58" s="62">
        <v>4</v>
      </c>
      <c r="K58" s="53">
        <v>3520</v>
      </c>
      <c r="L58" s="29">
        <f t="shared" si="6"/>
        <v>2252.8000000000002</v>
      </c>
      <c r="M58" s="28">
        <f t="shared" si="7"/>
        <v>16332.8</v>
      </c>
      <c r="N58" s="1"/>
      <c r="O58" s="1"/>
      <c r="P58" s="1"/>
      <c r="Q58" s="1"/>
    </row>
    <row r="59" spans="1:17" ht="25.5" x14ac:dyDescent="0.25">
      <c r="A59" s="75" t="s">
        <v>2223</v>
      </c>
      <c r="B59" s="76" t="s">
        <v>2222</v>
      </c>
      <c r="C59" s="77">
        <v>43326</v>
      </c>
      <c r="D59" s="36">
        <v>10006</v>
      </c>
      <c r="E59" s="24">
        <v>43291</v>
      </c>
      <c r="F59" s="74" t="s">
        <v>267</v>
      </c>
      <c r="G59" s="32" t="s">
        <v>1406</v>
      </c>
      <c r="H59" s="48" t="s">
        <v>2068</v>
      </c>
      <c r="I59" s="27" t="s">
        <v>1410</v>
      </c>
      <c r="J59" s="62">
        <v>6</v>
      </c>
      <c r="K59" s="53">
        <v>1533.62</v>
      </c>
      <c r="L59" s="29">
        <f>J59*K59*0.16</f>
        <v>1472.2751999999998</v>
      </c>
      <c r="M59" s="28">
        <f>J59*K59+L59</f>
        <v>10673.995199999999</v>
      </c>
      <c r="N59" s="1"/>
      <c r="O59" s="1"/>
      <c r="P59" s="1"/>
      <c r="Q59" s="1"/>
    </row>
    <row r="60" spans="1:17" ht="25.5" x14ac:dyDescent="0.25">
      <c r="A60" s="75" t="s">
        <v>2223</v>
      </c>
      <c r="B60" s="76" t="s">
        <v>2222</v>
      </c>
      <c r="C60" s="77">
        <v>43326</v>
      </c>
      <c r="D60" s="36">
        <v>10006</v>
      </c>
      <c r="E60" s="24">
        <v>43291</v>
      </c>
      <c r="F60" s="74" t="s">
        <v>267</v>
      </c>
      <c r="G60" s="32" t="s">
        <v>1406</v>
      </c>
      <c r="H60" s="48" t="s">
        <v>2069</v>
      </c>
      <c r="I60" s="27" t="s">
        <v>1410</v>
      </c>
      <c r="J60" s="62">
        <v>7</v>
      </c>
      <c r="K60" s="53">
        <v>1447.41</v>
      </c>
      <c r="L60" s="29">
        <f>J60*K60*0.16</f>
        <v>1621.0992000000001</v>
      </c>
      <c r="M60" s="28">
        <f>J60*K60+L60+0.01</f>
        <v>11752.979200000002</v>
      </c>
      <c r="N60" s="1"/>
      <c r="O60" s="1"/>
      <c r="P60" s="1"/>
      <c r="Q60" s="1"/>
    </row>
    <row r="61" spans="1:17" ht="25.5" x14ac:dyDescent="0.25">
      <c r="A61" s="75" t="s">
        <v>2223</v>
      </c>
      <c r="B61" s="76" t="s">
        <v>2222</v>
      </c>
      <c r="C61" s="77">
        <v>43326</v>
      </c>
      <c r="D61" s="36">
        <v>10006</v>
      </c>
      <c r="E61" s="24">
        <v>43291</v>
      </c>
      <c r="F61" s="74" t="s">
        <v>267</v>
      </c>
      <c r="G61" s="32" t="s">
        <v>1406</v>
      </c>
      <c r="H61" s="48" t="s">
        <v>2069</v>
      </c>
      <c r="I61" s="27" t="s">
        <v>1410</v>
      </c>
      <c r="J61" s="62">
        <v>1</v>
      </c>
      <c r="K61" s="53">
        <v>1834.48</v>
      </c>
      <c r="L61" s="29">
        <f>J61*K61*0.16</f>
        <v>293.51679999999999</v>
      </c>
      <c r="M61" s="28">
        <f>J61*K61+L61</f>
        <v>2127.9967999999999</v>
      </c>
      <c r="N61" s="1"/>
      <c r="O61" s="1"/>
      <c r="P61" s="1"/>
      <c r="Q61" s="1"/>
    </row>
    <row r="62" spans="1:17" ht="25.5" x14ac:dyDescent="0.25">
      <c r="A62" s="75" t="s">
        <v>2223</v>
      </c>
      <c r="B62" s="76" t="s">
        <v>2222</v>
      </c>
      <c r="C62" s="77">
        <v>43326</v>
      </c>
      <c r="D62" s="36">
        <v>10006</v>
      </c>
      <c r="E62" s="24">
        <v>43291</v>
      </c>
      <c r="F62" s="74" t="s">
        <v>267</v>
      </c>
      <c r="G62" s="32" t="s">
        <v>1406</v>
      </c>
      <c r="H62" s="48" t="s">
        <v>2070</v>
      </c>
      <c r="I62" s="27" t="s">
        <v>77</v>
      </c>
      <c r="J62" s="62">
        <v>1</v>
      </c>
      <c r="K62" s="53">
        <v>536.21</v>
      </c>
      <c r="L62" s="29">
        <f>J62*K62*0.16</f>
        <v>85.793600000000012</v>
      </c>
      <c r="M62" s="28">
        <f>J62*K62+L62</f>
        <v>622.00360000000001</v>
      </c>
      <c r="N62" s="1"/>
      <c r="O62" s="1"/>
      <c r="P62" s="1"/>
      <c r="Q62" s="1"/>
    </row>
    <row r="63" spans="1:17" ht="25.5" x14ac:dyDescent="0.25">
      <c r="A63" s="75" t="s">
        <v>2223</v>
      </c>
      <c r="B63" s="76" t="s">
        <v>2222</v>
      </c>
      <c r="C63" s="77">
        <v>43326</v>
      </c>
      <c r="D63" s="36">
        <v>10006</v>
      </c>
      <c r="E63" s="24">
        <v>43291</v>
      </c>
      <c r="F63" s="74" t="s">
        <v>267</v>
      </c>
      <c r="G63" s="32" t="s">
        <v>1406</v>
      </c>
      <c r="H63" s="48" t="s">
        <v>2071</v>
      </c>
      <c r="I63" s="27" t="s">
        <v>77</v>
      </c>
      <c r="J63" s="62">
        <v>4</v>
      </c>
      <c r="K63" s="53">
        <v>44.83</v>
      </c>
      <c r="L63" s="29">
        <f>J63*K63*0.16</f>
        <v>28.691199999999998</v>
      </c>
      <c r="M63" s="28">
        <f>J63*K63+L63</f>
        <v>208.0112</v>
      </c>
      <c r="N63" s="1"/>
      <c r="O63" s="1"/>
      <c r="P63" s="1"/>
      <c r="Q63" s="1"/>
    </row>
    <row r="64" spans="1:17" ht="25.5" x14ac:dyDescent="0.25">
      <c r="A64" s="75" t="s">
        <v>2223</v>
      </c>
      <c r="B64" s="76" t="s">
        <v>2222</v>
      </c>
      <c r="C64" s="77">
        <v>43326</v>
      </c>
      <c r="D64" s="36">
        <v>10006</v>
      </c>
      <c r="E64" s="24">
        <v>43291</v>
      </c>
      <c r="F64" s="74" t="s">
        <v>267</v>
      </c>
      <c r="G64" s="32" t="s">
        <v>1406</v>
      </c>
      <c r="H64" s="48" t="s">
        <v>1408</v>
      </c>
      <c r="I64" s="27" t="s">
        <v>77</v>
      </c>
      <c r="J64" s="62">
        <v>4</v>
      </c>
      <c r="K64" s="53">
        <v>50</v>
      </c>
      <c r="L64" s="29">
        <f t="shared" si="6"/>
        <v>32</v>
      </c>
      <c r="M64" s="28">
        <f t="shared" si="7"/>
        <v>232</v>
      </c>
      <c r="N64" s="1"/>
      <c r="O64" s="1"/>
      <c r="P64" s="1"/>
      <c r="Q64" s="1"/>
    </row>
    <row r="65" spans="1:17" ht="25.5" x14ac:dyDescent="0.25">
      <c r="A65" s="75" t="s">
        <v>2225</v>
      </c>
      <c r="B65" s="76" t="s">
        <v>2224</v>
      </c>
      <c r="C65" s="77">
        <v>43326</v>
      </c>
      <c r="D65" s="36">
        <v>10117</v>
      </c>
      <c r="E65" s="24">
        <v>43312</v>
      </c>
      <c r="F65" s="74" t="s">
        <v>267</v>
      </c>
      <c r="G65" s="32" t="s">
        <v>1406</v>
      </c>
      <c r="H65" s="48" t="s">
        <v>2074</v>
      </c>
      <c r="I65" s="27" t="s">
        <v>1410</v>
      </c>
      <c r="J65" s="62">
        <v>2</v>
      </c>
      <c r="K65" s="53">
        <v>1629.31</v>
      </c>
      <c r="L65" s="29">
        <f t="shared" si="6"/>
        <v>521.37919999999997</v>
      </c>
      <c r="M65" s="28">
        <f t="shared" si="7"/>
        <v>3779.9991999999997</v>
      </c>
      <c r="N65" s="1"/>
      <c r="O65" s="1"/>
      <c r="P65" s="1"/>
      <c r="Q65" s="1"/>
    </row>
    <row r="66" spans="1:17" ht="25.5" x14ac:dyDescent="0.25">
      <c r="A66" s="75" t="s">
        <v>2225</v>
      </c>
      <c r="B66" s="76" t="s">
        <v>2224</v>
      </c>
      <c r="C66" s="77">
        <v>43326</v>
      </c>
      <c r="D66" s="36">
        <v>10117</v>
      </c>
      <c r="E66" s="24">
        <v>43312</v>
      </c>
      <c r="F66" s="74" t="s">
        <v>267</v>
      </c>
      <c r="G66" s="32" t="s">
        <v>1406</v>
      </c>
      <c r="H66" s="48" t="s">
        <v>2074</v>
      </c>
      <c r="I66" s="27" t="s">
        <v>78</v>
      </c>
      <c r="J66" s="62">
        <v>1</v>
      </c>
      <c r="K66" s="53">
        <v>123.86</v>
      </c>
      <c r="L66" s="29">
        <f t="shared" si="6"/>
        <v>19.817599999999999</v>
      </c>
      <c r="M66" s="28">
        <f>J66*K66+L66+0.01</f>
        <v>143.68759999999997</v>
      </c>
      <c r="N66" s="1"/>
      <c r="O66" s="1"/>
      <c r="P66" s="1"/>
      <c r="Q66" s="1"/>
    </row>
    <row r="67" spans="1:17" ht="25.5" x14ac:dyDescent="0.25">
      <c r="A67" s="75" t="s">
        <v>3085</v>
      </c>
      <c r="B67" s="75" t="s">
        <v>3084</v>
      </c>
      <c r="C67" s="77">
        <v>43353</v>
      </c>
      <c r="D67" s="36">
        <v>10039</v>
      </c>
      <c r="E67" s="24">
        <v>43302</v>
      </c>
      <c r="F67" s="74" t="s">
        <v>340</v>
      </c>
      <c r="G67" s="32" t="s">
        <v>1406</v>
      </c>
      <c r="H67" s="48" t="s">
        <v>2077</v>
      </c>
      <c r="I67" s="27" t="s">
        <v>1463</v>
      </c>
      <c r="J67" s="62">
        <v>2</v>
      </c>
      <c r="K67" s="53">
        <v>422.41</v>
      </c>
      <c r="L67" s="29">
        <f t="shared" si="6"/>
        <v>135.1712</v>
      </c>
      <c r="M67" s="28">
        <f>J67*K67+L67</f>
        <v>979.99120000000005</v>
      </c>
      <c r="N67" s="1"/>
      <c r="O67" s="1"/>
      <c r="P67" s="1"/>
      <c r="Q67" s="1"/>
    </row>
    <row r="68" spans="1:17" ht="25.5" x14ac:dyDescent="0.25">
      <c r="A68" s="75" t="s">
        <v>3085</v>
      </c>
      <c r="B68" s="75" t="s">
        <v>3084</v>
      </c>
      <c r="C68" s="77">
        <v>43353</v>
      </c>
      <c r="D68" s="36">
        <v>10039</v>
      </c>
      <c r="E68" s="24">
        <v>43302</v>
      </c>
      <c r="F68" s="74" t="s">
        <v>340</v>
      </c>
      <c r="G68" s="32" t="s">
        <v>1406</v>
      </c>
      <c r="H68" s="48" t="s">
        <v>2076</v>
      </c>
      <c r="I68" s="27" t="s">
        <v>77</v>
      </c>
      <c r="J68" s="62">
        <v>4</v>
      </c>
      <c r="K68" s="53">
        <v>33.619999999999997</v>
      </c>
      <c r="L68" s="29">
        <f>J68*K68*0.16</f>
        <v>21.5168</v>
      </c>
      <c r="M68" s="28">
        <f>J68*K68+L68+0.01</f>
        <v>156.00679999999997</v>
      </c>
      <c r="N68" s="1"/>
      <c r="O68" s="1"/>
      <c r="P68" s="1"/>
      <c r="Q68" s="1"/>
    </row>
    <row r="69" spans="1:17" ht="25.5" x14ac:dyDescent="0.25">
      <c r="A69" s="75" t="s">
        <v>3085</v>
      </c>
      <c r="B69" s="75" t="s">
        <v>3084</v>
      </c>
      <c r="C69" s="77">
        <v>43353</v>
      </c>
      <c r="D69" s="36">
        <v>10039</v>
      </c>
      <c r="E69" s="24">
        <v>43302</v>
      </c>
      <c r="F69" s="74" t="s">
        <v>340</v>
      </c>
      <c r="G69" s="32" t="s">
        <v>1406</v>
      </c>
      <c r="H69" s="48" t="s">
        <v>1421</v>
      </c>
      <c r="I69" s="27" t="s">
        <v>78</v>
      </c>
      <c r="J69" s="62">
        <v>4</v>
      </c>
      <c r="K69" s="53">
        <v>21.55</v>
      </c>
      <c r="L69" s="29">
        <f>J69*K69*0.16</f>
        <v>13.792000000000002</v>
      </c>
      <c r="M69" s="28">
        <f>J69*K69+L69</f>
        <v>99.992000000000004</v>
      </c>
      <c r="N69" s="1"/>
      <c r="O69" s="1"/>
      <c r="P69" s="1"/>
      <c r="Q69" s="1"/>
    </row>
    <row r="70" spans="1:17" s="117" customFormat="1" ht="25.5" x14ac:dyDescent="0.25">
      <c r="A70" s="163" t="s">
        <v>2259</v>
      </c>
      <c r="B70" s="164" t="s">
        <v>2258</v>
      </c>
      <c r="C70" s="77">
        <v>43322</v>
      </c>
      <c r="D70" s="120"/>
      <c r="E70" s="106"/>
      <c r="F70" s="161" t="s">
        <v>179</v>
      </c>
      <c r="G70" s="122" t="s">
        <v>30</v>
      </c>
      <c r="H70" s="110" t="s">
        <v>2078</v>
      </c>
      <c r="I70" s="111"/>
      <c r="J70" s="112"/>
      <c r="K70" s="113"/>
      <c r="L70" s="114">
        <f>J70*K70*0.16</f>
        <v>0</v>
      </c>
      <c r="M70" s="115">
        <v>18350</v>
      </c>
      <c r="N70" s="116"/>
      <c r="O70" s="116"/>
      <c r="P70" s="116"/>
      <c r="Q70" s="116"/>
    </row>
    <row r="71" spans="1:17" ht="25.5" x14ac:dyDescent="0.25">
      <c r="A71" s="75" t="s">
        <v>2229</v>
      </c>
      <c r="B71" s="76" t="s">
        <v>2228</v>
      </c>
      <c r="C71" s="77">
        <v>43326</v>
      </c>
      <c r="D71" s="36"/>
      <c r="E71" s="24"/>
      <c r="F71" s="74" t="s">
        <v>179</v>
      </c>
      <c r="G71" s="32" t="s">
        <v>30</v>
      </c>
      <c r="H71" s="48" t="s">
        <v>2079</v>
      </c>
      <c r="I71" s="27"/>
      <c r="J71" s="62"/>
      <c r="K71" s="53"/>
      <c r="L71" s="29">
        <f>J71*K71*0.16</f>
        <v>0</v>
      </c>
      <c r="M71" s="28">
        <v>18350</v>
      </c>
      <c r="N71" s="1"/>
      <c r="O71" s="1"/>
      <c r="P71" s="1"/>
      <c r="Q71" s="1"/>
    </row>
    <row r="72" spans="1:17" ht="15" x14ac:dyDescent="0.25">
      <c r="A72" s="23"/>
      <c r="B72" s="23"/>
      <c r="C72" s="23"/>
      <c r="D72" s="25"/>
      <c r="E72" s="24"/>
      <c r="F72" s="24"/>
      <c r="G72" s="26"/>
      <c r="H72" s="32"/>
      <c r="I72" s="27"/>
      <c r="J72" s="62"/>
      <c r="K72" s="28"/>
      <c r="L72" s="29"/>
      <c r="M72" s="28">
        <f>SUM(M14:M71)+0.01</f>
        <v>649441.16879999987</v>
      </c>
      <c r="N72" s="1"/>
      <c r="O72" s="116"/>
      <c r="P72" s="116"/>
      <c r="Q72" s="116"/>
    </row>
    <row r="73" spans="1:17" ht="16.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58"/>
      <c r="P73" s="116"/>
      <c r="Q73" s="159"/>
    </row>
    <row r="74" spans="1:17" ht="16.5" x14ac:dyDescent="0.3">
      <c r="A74" s="38" t="s">
        <v>28</v>
      </c>
      <c r="B74" s="58" t="s">
        <v>945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60"/>
      <c r="P74" s="116"/>
      <c r="Q74" s="157"/>
    </row>
    <row r="75" spans="1:17" ht="16.5" x14ac:dyDescent="0.3">
      <c r="A75" s="17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57"/>
      <c r="P75" s="116"/>
      <c r="Q75" s="116"/>
    </row>
    <row r="76" spans="1:17" ht="15" x14ac:dyDescent="0.25">
      <c r="A76" s="17"/>
      <c r="B76" s="15"/>
      <c r="C76" s="1"/>
      <c r="D76" s="46"/>
      <c r="E76" s="1"/>
      <c r="F76" s="1"/>
      <c r="G76" s="1"/>
      <c r="H76" s="1"/>
      <c r="I76" s="1"/>
      <c r="J76" s="1"/>
      <c r="K76" s="1"/>
      <c r="L76" s="1"/>
      <c r="M76" s="1"/>
      <c r="N76" s="1"/>
      <c r="O76" s="116"/>
      <c r="P76" s="116"/>
      <c r="Q76" s="116"/>
    </row>
    <row r="77" spans="1:17" ht="15" x14ac:dyDescent="0.25">
      <c r="A77" s="17"/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16"/>
      <c r="P77" s="116"/>
      <c r="Q77" s="116"/>
    </row>
    <row r="78" spans="1:17" ht="15" x14ac:dyDescent="0.25">
      <c r="A78" s="17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x14ac:dyDescent="0.25">
      <c r="A79" s="17"/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x14ac:dyDescent="0.25">
      <c r="A80" s="17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x14ac:dyDescent="0.25">
      <c r="A81" s="17"/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1"/>
      <c r="O82" s="1"/>
      <c r="P82" s="1"/>
      <c r="Q82" s="1"/>
    </row>
    <row r="83" spans="1:17" ht="15" x14ac:dyDescent="0.25">
      <c r="A83" s="183" t="s">
        <v>23</v>
      </c>
      <c r="B83" s="183"/>
      <c r="C83" s="183"/>
      <c r="D83" s="33"/>
      <c r="E83" s="183" t="s">
        <v>24</v>
      </c>
      <c r="F83" s="183"/>
      <c r="G83" s="33"/>
      <c r="H83" s="171" t="s">
        <v>2581</v>
      </c>
      <c r="I83" s="33"/>
      <c r="J83" s="34"/>
      <c r="K83" s="171" t="s">
        <v>2643</v>
      </c>
      <c r="L83" s="34"/>
      <c r="M83" s="33"/>
    </row>
    <row r="84" spans="1:17" ht="13.9" customHeight="1" x14ac:dyDescent="0.25">
      <c r="A84" s="184" t="s">
        <v>2580</v>
      </c>
      <c r="B84" s="184"/>
      <c r="C84" s="184"/>
      <c r="D84" s="33"/>
      <c r="E84" s="185" t="s">
        <v>25</v>
      </c>
      <c r="F84" s="185"/>
      <c r="G84" s="33"/>
      <c r="H84" s="35" t="s">
        <v>26</v>
      </c>
      <c r="I84" s="33"/>
      <c r="J84" s="186" t="s">
        <v>2644</v>
      </c>
      <c r="K84" s="186"/>
      <c r="L84" s="186"/>
      <c r="M84" s="33"/>
    </row>
    <row r="85" spans="1:17" ht="15" x14ac:dyDescent="0.25">
      <c r="A85" s="55"/>
      <c r="B85" s="55"/>
      <c r="C85" s="55"/>
      <c r="D85" s="1"/>
      <c r="E85" s="1"/>
      <c r="F85" s="1"/>
      <c r="G85" s="1"/>
      <c r="H85" s="1"/>
      <c r="I85" s="1"/>
      <c r="J85" s="187"/>
      <c r="K85" s="187"/>
      <c r="L85" s="187"/>
      <c r="M85" s="1"/>
    </row>
    <row r="86" spans="1:17" ht="15" x14ac:dyDescent="0.25">
      <c r="A86" s="179" t="s">
        <v>27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</row>
  </sheetData>
  <mergeCells count="15">
    <mergeCell ref="A1:M1"/>
    <mergeCell ref="A9:C10"/>
    <mergeCell ref="G9:H9"/>
    <mergeCell ref="L9:M9"/>
    <mergeCell ref="G10:H10"/>
    <mergeCell ref="A7:C7"/>
    <mergeCell ref="A86:M86"/>
    <mergeCell ref="A11:B11"/>
    <mergeCell ref="C11:G11"/>
    <mergeCell ref="I11:M11"/>
    <mergeCell ref="A83:C83"/>
    <mergeCell ref="E83:F83"/>
    <mergeCell ref="A84:C84"/>
    <mergeCell ref="E84:F84"/>
    <mergeCell ref="J84:L85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2"/>
  <sheetViews>
    <sheetView zoomScaleNormal="100" workbookViewId="0">
      <selection activeCell="H36" sqref="H36"/>
    </sheetView>
  </sheetViews>
  <sheetFormatPr baseColWidth="10" defaultRowHeight="14.25" x14ac:dyDescent="0.2"/>
  <cols>
    <col min="1" max="1" width="13" bestFit="1" customWidth="1"/>
    <col min="2" max="2" width="13.25" customWidth="1"/>
    <col min="7" max="7" width="20.5" bestFit="1" customWidth="1"/>
    <col min="8" max="8" width="31.37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8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0.5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8" x14ac:dyDescent="0.25">
      <c r="A5" s="98" t="s">
        <v>0</v>
      </c>
      <c r="B5" s="38" t="s">
        <v>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6" customHeight="1" x14ac:dyDescent="0.25">
      <c r="A6" s="17"/>
      <c r="B6" s="1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5.2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1377</v>
      </c>
      <c r="D11" s="181"/>
      <c r="E11" s="181"/>
      <c r="F11" s="181"/>
      <c r="G11" s="181"/>
      <c r="H11" s="9" t="s">
        <v>9</v>
      </c>
      <c r="I11" s="182" t="s">
        <v>3093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1795</v>
      </c>
      <c r="B14" s="76" t="s">
        <v>1796</v>
      </c>
      <c r="C14" s="77">
        <v>43273</v>
      </c>
      <c r="D14" s="49"/>
      <c r="E14" s="50"/>
      <c r="F14" s="74" t="s">
        <v>179</v>
      </c>
      <c r="G14" s="26" t="s">
        <v>30</v>
      </c>
      <c r="H14" s="51" t="s">
        <v>1372</v>
      </c>
      <c r="I14" s="40"/>
      <c r="J14" s="61"/>
      <c r="K14" s="52"/>
      <c r="L14" s="29">
        <f t="shared" ref="L14:L33" si="0">J14*K14*0.16</f>
        <v>0</v>
      </c>
      <c r="M14" s="28">
        <v>15900</v>
      </c>
    </row>
    <row r="15" spans="1:13" x14ac:dyDescent="0.2">
      <c r="A15" s="75" t="s">
        <v>1797</v>
      </c>
      <c r="B15" s="76" t="s">
        <v>1798</v>
      </c>
      <c r="C15" s="77">
        <v>43280</v>
      </c>
      <c r="D15" s="49"/>
      <c r="E15" s="50"/>
      <c r="F15" s="74" t="s">
        <v>179</v>
      </c>
      <c r="G15" s="26" t="s">
        <v>30</v>
      </c>
      <c r="H15" s="51" t="s">
        <v>1381</v>
      </c>
      <c r="I15" s="40"/>
      <c r="J15" s="61"/>
      <c r="K15" s="52"/>
      <c r="L15" s="29">
        <f t="shared" si="0"/>
        <v>0</v>
      </c>
      <c r="M15" s="28">
        <v>17600</v>
      </c>
    </row>
    <row r="16" spans="1:13" x14ac:dyDescent="0.2">
      <c r="A16" s="75" t="s">
        <v>2024</v>
      </c>
      <c r="B16" s="76" t="s">
        <v>2023</v>
      </c>
      <c r="C16" s="77">
        <v>43287</v>
      </c>
      <c r="D16" s="49"/>
      <c r="E16" s="50"/>
      <c r="F16" s="74" t="s">
        <v>179</v>
      </c>
      <c r="G16" s="26" t="s">
        <v>30</v>
      </c>
      <c r="H16" s="51" t="s">
        <v>1385</v>
      </c>
      <c r="I16" s="40"/>
      <c r="J16" s="61"/>
      <c r="K16" s="52"/>
      <c r="L16" s="29">
        <f t="shared" si="0"/>
        <v>0</v>
      </c>
      <c r="M16" s="28">
        <v>14000</v>
      </c>
    </row>
    <row r="17" spans="1:13" x14ac:dyDescent="0.2">
      <c r="A17" s="75" t="s">
        <v>2026</v>
      </c>
      <c r="B17" s="76" t="s">
        <v>2025</v>
      </c>
      <c r="C17" s="77">
        <v>43292</v>
      </c>
      <c r="D17" s="49">
        <v>639</v>
      </c>
      <c r="E17" s="50">
        <v>43280</v>
      </c>
      <c r="F17" s="74" t="s">
        <v>258</v>
      </c>
      <c r="G17" s="26" t="s">
        <v>1392</v>
      </c>
      <c r="H17" s="51" t="s">
        <v>483</v>
      </c>
      <c r="I17" s="40" t="s">
        <v>59</v>
      </c>
      <c r="J17" s="61">
        <v>15</v>
      </c>
      <c r="K17" s="52">
        <v>1210</v>
      </c>
      <c r="L17" s="29">
        <f t="shared" si="0"/>
        <v>2904</v>
      </c>
      <c r="M17" s="28">
        <f t="shared" ref="M17:M33" si="1">J17*K17+L17</f>
        <v>21054</v>
      </c>
    </row>
    <row r="18" spans="1:13" x14ac:dyDescent="0.2">
      <c r="A18" s="75" t="s">
        <v>2030</v>
      </c>
      <c r="B18" s="76" t="s">
        <v>2029</v>
      </c>
      <c r="C18" s="77">
        <v>43292</v>
      </c>
      <c r="D18" s="36" t="s">
        <v>1394</v>
      </c>
      <c r="E18" s="24">
        <v>43278</v>
      </c>
      <c r="F18" s="74" t="s">
        <v>340</v>
      </c>
      <c r="G18" s="26" t="s">
        <v>145</v>
      </c>
      <c r="H18" s="47" t="s">
        <v>1395</v>
      </c>
      <c r="I18" s="27" t="s">
        <v>77</v>
      </c>
      <c r="J18" s="62">
        <v>15</v>
      </c>
      <c r="K18" s="53">
        <v>520</v>
      </c>
      <c r="L18" s="29">
        <f t="shared" si="0"/>
        <v>1248</v>
      </c>
      <c r="M18" s="28">
        <f t="shared" si="1"/>
        <v>9048</v>
      </c>
    </row>
    <row r="19" spans="1:13" x14ac:dyDescent="0.2">
      <c r="A19" s="75" t="s">
        <v>2030</v>
      </c>
      <c r="B19" s="76" t="s">
        <v>2029</v>
      </c>
      <c r="C19" s="77">
        <v>43292</v>
      </c>
      <c r="D19" s="36" t="s">
        <v>1394</v>
      </c>
      <c r="E19" s="24">
        <v>43278</v>
      </c>
      <c r="F19" s="74" t="s">
        <v>340</v>
      </c>
      <c r="G19" s="26" t="s">
        <v>145</v>
      </c>
      <c r="H19" s="26" t="s">
        <v>1342</v>
      </c>
      <c r="I19" s="27" t="s">
        <v>77</v>
      </c>
      <c r="J19" s="62">
        <v>40</v>
      </c>
      <c r="K19" s="53">
        <v>60</v>
      </c>
      <c r="L19" s="29">
        <f t="shared" si="0"/>
        <v>384</v>
      </c>
      <c r="M19" s="28">
        <f t="shared" si="1"/>
        <v>2784</v>
      </c>
    </row>
    <row r="20" spans="1:13" x14ac:dyDescent="0.2">
      <c r="A20" s="75" t="s">
        <v>2030</v>
      </c>
      <c r="B20" s="76" t="s">
        <v>2029</v>
      </c>
      <c r="C20" s="77">
        <v>43292</v>
      </c>
      <c r="D20" s="36" t="s">
        <v>1394</v>
      </c>
      <c r="E20" s="24">
        <v>43278</v>
      </c>
      <c r="F20" s="74" t="s">
        <v>340</v>
      </c>
      <c r="G20" s="26" t="s">
        <v>145</v>
      </c>
      <c r="H20" s="26" t="s">
        <v>515</v>
      </c>
      <c r="I20" s="27" t="s">
        <v>77</v>
      </c>
      <c r="J20" s="62">
        <v>25</v>
      </c>
      <c r="K20" s="53">
        <v>30</v>
      </c>
      <c r="L20" s="29">
        <f t="shared" si="0"/>
        <v>120</v>
      </c>
      <c r="M20" s="28">
        <f t="shared" si="1"/>
        <v>870</v>
      </c>
    </row>
    <row r="21" spans="1:13" x14ac:dyDescent="0.2">
      <c r="A21" s="75" t="s">
        <v>2032</v>
      </c>
      <c r="B21" s="76" t="s">
        <v>2031</v>
      </c>
      <c r="C21" s="77">
        <v>43292</v>
      </c>
      <c r="D21" s="36">
        <v>2329</v>
      </c>
      <c r="E21" s="24">
        <v>43278</v>
      </c>
      <c r="F21" s="74" t="s">
        <v>285</v>
      </c>
      <c r="G21" s="26" t="s">
        <v>82</v>
      </c>
      <c r="H21" s="26" t="s">
        <v>1396</v>
      </c>
      <c r="I21" s="27" t="s">
        <v>77</v>
      </c>
      <c r="J21" s="62">
        <v>30</v>
      </c>
      <c r="K21" s="53">
        <v>144</v>
      </c>
      <c r="L21" s="29">
        <f t="shared" si="0"/>
        <v>691.2</v>
      </c>
      <c r="M21" s="28">
        <f t="shared" si="1"/>
        <v>5011.2</v>
      </c>
    </row>
    <row r="22" spans="1:13" x14ac:dyDescent="0.2">
      <c r="A22" s="75" t="s">
        <v>2032</v>
      </c>
      <c r="B22" s="76" t="s">
        <v>2031</v>
      </c>
      <c r="C22" s="77">
        <v>43292</v>
      </c>
      <c r="D22" s="36">
        <v>2329</v>
      </c>
      <c r="E22" s="24">
        <v>43278</v>
      </c>
      <c r="F22" s="74" t="s">
        <v>285</v>
      </c>
      <c r="G22" s="26" t="s">
        <v>82</v>
      </c>
      <c r="H22" s="26" t="s">
        <v>525</v>
      </c>
      <c r="I22" s="27" t="s">
        <v>88</v>
      </c>
      <c r="J22" s="62">
        <v>20</v>
      </c>
      <c r="K22" s="53">
        <v>33</v>
      </c>
      <c r="L22" s="29">
        <f t="shared" si="0"/>
        <v>105.60000000000001</v>
      </c>
      <c r="M22" s="28">
        <f t="shared" si="1"/>
        <v>765.6</v>
      </c>
    </row>
    <row r="23" spans="1:13" x14ac:dyDescent="0.2">
      <c r="A23" s="75" t="s">
        <v>2032</v>
      </c>
      <c r="B23" s="76" t="s">
        <v>2031</v>
      </c>
      <c r="C23" s="77">
        <v>43292</v>
      </c>
      <c r="D23" s="36">
        <v>2329</v>
      </c>
      <c r="E23" s="24">
        <v>43278</v>
      </c>
      <c r="F23" s="74" t="s">
        <v>285</v>
      </c>
      <c r="G23" s="26" t="s">
        <v>82</v>
      </c>
      <c r="H23" s="26" t="s">
        <v>109</v>
      </c>
      <c r="I23" s="27" t="s">
        <v>88</v>
      </c>
      <c r="J23" s="62">
        <v>60</v>
      </c>
      <c r="K23" s="53">
        <v>33</v>
      </c>
      <c r="L23" s="29">
        <f t="shared" si="0"/>
        <v>316.8</v>
      </c>
      <c r="M23" s="28">
        <f t="shared" si="1"/>
        <v>2296.8000000000002</v>
      </c>
    </row>
    <row r="24" spans="1:13" x14ac:dyDescent="0.2">
      <c r="A24" s="75" t="s">
        <v>2028</v>
      </c>
      <c r="B24" s="76" t="s">
        <v>2027</v>
      </c>
      <c r="C24" s="77">
        <v>43292</v>
      </c>
      <c r="D24" s="36">
        <v>2331</v>
      </c>
      <c r="E24" s="24">
        <v>43279</v>
      </c>
      <c r="F24" s="74" t="s">
        <v>196</v>
      </c>
      <c r="G24" s="26" t="s">
        <v>82</v>
      </c>
      <c r="H24" s="47" t="s">
        <v>90</v>
      </c>
      <c r="I24" s="27" t="s">
        <v>96</v>
      </c>
      <c r="J24" s="62">
        <v>4</v>
      </c>
      <c r="K24" s="53">
        <v>3189.65</v>
      </c>
      <c r="L24" s="29">
        <f t="shared" si="0"/>
        <v>2041.3760000000002</v>
      </c>
      <c r="M24" s="28">
        <f t="shared" si="1"/>
        <v>14799.976000000001</v>
      </c>
    </row>
    <row r="25" spans="1:13" x14ac:dyDescent="0.2">
      <c r="A25" s="75" t="s">
        <v>3088</v>
      </c>
      <c r="B25" s="75" t="s">
        <v>3087</v>
      </c>
      <c r="C25" s="77">
        <v>43353</v>
      </c>
      <c r="D25" s="36" t="s">
        <v>1471</v>
      </c>
      <c r="E25" s="24">
        <v>43278</v>
      </c>
      <c r="F25" s="74" t="s">
        <v>199</v>
      </c>
      <c r="G25" s="26" t="s">
        <v>471</v>
      </c>
      <c r="H25" s="48" t="s">
        <v>1472</v>
      </c>
      <c r="I25" s="27" t="s">
        <v>532</v>
      </c>
      <c r="J25" s="62">
        <v>80</v>
      </c>
      <c r="K25" s="53">
        <v>440</v>
      </c>
      <c r="L25" s="29">
        <f t="shared" si="0"/>
        <v>5632</v>
      </c>
      <c r="M25" s="28">
        <f t="shared" si="1"/>
        <v>40832</v>
      </c>
    </row>
    <row r="26" spans="1:13" x14ac:dyDescent="0.2">
      <c r="A26" s="75" t="s">
        <v>2231</v>
      </c>
      <c r="B26" s="75" t="s">
        <v>2230</v>
      </c>
      <c r="C26" s="77">
        <v>43326</v>
      </c>
      <c r="D26" s="36" t="s">
        <v>1476</v>
      </c>
      <c r="E26" s="24">
        <v>43278</v>
      </c>
      <c r="F26" s="74" t="s">
        <v>258</v>
      </c>
      <c r="G26" s="26" t="s">
        <v>471</v>
      </c>
      <c r="H26" s="48" t="s">
        <v>1333</v>
      </c>
      <c r="I26" s="27" t="s">
        <v>497</v>
      </c>
      <c r="J26" s="62">
        <v>10</v>
      </c>
      <c r="K26" s="53">
        <v>1700</v>
      </c>
      <c r="L26" s="29">
        <f t="shared" si="0"/>
        <v>2720</v>
      </c>
      <c r="M26" s="28">
        <f t="shared" si="1"/>
        <v>19720</v>
      </c>
    </row>
    <row r="27" spans="1:13" x14ac:dyDescent="0.2">
      <c r="A27" s="75" t="s">
        <v>2231</v>
      </c>
      <c r="B27" s="75" t="s">
        <v>2230</v>
      </c>
      <c r="C27" s="77">
        <v>43326</v>
      </c>
      <c r="D27" s="36" t="s">
        <v>1476</v>
      </c>
      <c r="E27" s="24">
        <v>43278</v>
      </c>
      <c r="F27" s="74" t="s">
        <v>258</v>
      </c>
      <c r="G27" s="26" t="s">
        <v>471</v>
      </c>
      <c r="H27" s="48" t="s">
        <v>481</v>
      </c>
      <c r="I27" s="27" t="s">
        <v>59</v>
      </c>
      <c r="J27" s="62">
        <v>6</v>
      </c>
      <c r="K27" s="53">
        <v>1980</v>
      </c>
      <c r="L27" s="29">
        <f t="shared" si="0"/>
        <v>1900.8</v>
      </c>
      <c r="M27" s="28">
        <f t="shared" si="1"/>
        <v>13780.8</v>
      </c>
    </row>
    <row r="28" spans="1:13" x14ac:dyDescent="0.2">
      <c r="A28" s="75" t="s">
        <v>2231</v>
      </c>
      <c r="B28" s="75" t="s">
        <v>2230</v>
      </c>
      <c r="C28" s="77">
        <v>43326</v>
      </c>
      <c r="D28" s="36" t="s">
        <v>1476</v>
      </c>
      <c r="E28" s="24">
        <v>43278</v>
      </c>
      <c r="F28" s="74" t="s">
        <v>258</v>
      </c>
      <c r="G28" s="26" t="s">
        <v>471</v>
      </c>
      <c r="H28" s="48" t="s">
        <v>1477</v>
      </c>
      <c r="I28" s="27" t="s">
        <v>56</v>
      </c>
      <c r="J28" s="62">
        <v>16</v>
      </c>
      <c r="K28" s="53">
        <v>450</v>
      </c>
      <c r="L28" s="29">
        <f t="shared" si="0"/>
        <v>1152</v>
      </c>
      <c r="M28" s="28">
        <f t="shared" si="1"/>
        <v>8352</v>
      </c>
    </row>
    <row r="29" spans="1:13" x14ac:dyDescent="0.2">
      <c r="A29" s="75" t="s">
        <v>3092</v>
      </c>
      <c r="B29" s="75" t="s">
        <v>3091</v>
      </c>
      <c r="C29" s="77">
        <v>43353</v>
      </c>
      <c r="D29" s="36" t="s">
        <v>1478</v>
      </c>
      <c r="E29" s="24">
        <v>43278</v>
      </c>
      <c r="F29" s="74" t="s">
        <v>258</v>
      </c>
      <c r="G29" s="26" t="s">
        <v>471</v>
      </c>
      <c r="H29" s="48" t="s">
        <v>1479</v>
      </c>
      <c r="I29" s="27" t="s">
        <v>59</v>
      </c>
      <c r="J29" s="62">
        <v>15</v>
      </c>
      <c r="K29" s="53">
        <v>1200</v>
      </c>
      <c r="L29" s="29">
        <f t="shared" si="0"/>
        <v>2880</v>
      </c>
      <c r="M29" s="28">
        <f t="shared" si="1"/>
        <v>20880</v>
      </c>
    </row>
    <row r="30" spans="1:13" x14ac:dyDescent="0.2">
      <c r="A30" s="75" t="s">
        <v>3092</v>
      </c>
      <c r="B30" s="75" t="s">
        <v>3091</v>
      </c>
      <c r="C30" s="77">
        <v>43353</v>
      </c>
      <c r="D30" s="36" t="s">
        <v>1478</v>
      </c>
      <c r="E30" s="24">
        <v>43278</v>
      </c>
      <c r="F30" s="74" t="s">
        <v>258</v>
      </c>
      <c r="G30" s="26" t="s">
        <v>471</v>
      </c>
      <c r="H30" s="48" t="s">
        <v>1477</v>
      </c>
      <c r="I30" s="27" t="s">
        <v>56</v>
      </c>
      <c r="J30" s="62">
        <v>5</v>
      </c>
      <c r="K30" s="53">
        <v>450</v>
      </c>
      <c r="L30" s="29">
        <f t="shared" si="0"/>
        <v>360</v>
      </c>
      <c r="M30" s="28">
        <f t="shared" si="1"/>
        <v>2610</v>
      </c>
    </row>
    <row r="31" spans="1:13" x14ac:dyDescent="0.2">
      <c r="A31" s="75" t="s">
        <v>2233</v>
      </c>
      <c r="B31" s="75" t="s">
        <v>2232</v>
      </c>
      <c r="C31" s="77">
        <v>43326</v>
      </c>
      <c r="D31" s="36" t="s">
        <v>1480</v>
      </c>
      <c r="E31" s="24">
        <v>43278</v>
      </c>
      <c r="F31" s="74" t="s">
        <v>258</v>
      </c>
      <c r="G31" s="26" t="s">
        <v>471</v>
      </c>
      <c r="H31" s="48" t="s">
        <v>482</v>
      </c>
      <c r="I31" s="27" t="s">
        <v>59</v>
      </c>
      <c r="J31" s="62">
        <v>3</v>
      </c>
      <c r="K31" s="53">
        <v>1980</v>
      </c>
      <c r="L31" s="29">
        <f t="shared" si="0"/>
        <v>950.4</v>
      </c>
      <c r="M31" s="28">
        <f t="shared" si="1"/>
        <v>6890.4</v>
      </c>
    </row>
    <row r="32" spans="1:13" x14ac:dyDescent="0.2">
      <c r="A32" s="75" t="s">
        <v>2233</v>
      </c>
      <c r="B32" s="75" t="s">
        <v>2232</v>
      </c>
      <c r="C32" s="77">
        <v>43326</v>
      </c>
      <c r="D32" s="36" t="s">
        <v>1480</v>
      </c>
      <c r="E32" s="24">
        <v>43278</v>
      </c>
      <c r="F32" s="74" t="s">
        <v>258</v>
      </c>
      <c r="G32" s="26" t="s">
        <v>471</v>
      </c>
      <c r="H32" s="48" t="s">
        <v>1477</v>
      </c>
      <c r="I32" s="27" t="s">
        <v>56</v>
      </c>
      <c r="J32" s="62">
        <v>3</v>
      </c>
      <c r="K32" s="53">
        <v>450</v>
      </c>
      <c r="L32" s="29">
        <f t="shared" si="0"/>
        <v>216</v>
      </c>
      <c r="M32" s="28">
        <f t="shared" si="1"/>
        <v>1566</v>
      </c>
    </row>
    <row r="33" spans="1:17" ht="15" x14ac:dyDescent="0.25">
      <c r="A33" s="75" t="s">
        <v>3090</v>
      </c>
      <c r="B33" s="75" t="s">
        <v>3089</v>
      </c>
      <c r="C33" s="77">
        <v>43353</v>
      </c>
      <c r="D33" s="36">
        <v>819</v>
      </c>
      <c r="E33" s="24">
        <v>43308</v>
      </c>
      <c r="F33" s="74" t="s">
        <v>258</v>
      </c>
      <c r="G33" s="26" t="s">
        <v>2062</v>
      </c>
      <c r="H33" s="48" t="s">
        <v>2063</v>
      </c>
      <c r="I33" s="27" t="s">
        <v>458</v>
      </c>
      <c r="J33" s="62">
        <v>3</v>
      </c>
      <c r="K33" s="53">
        <v>1210</v>
      </c>
      <c r="L33" s="29">
        <f t="shared" si="0"/>
        <v>580.80000000000007</v>
      </c>
      <c r="M33" s="28">
        <f t="shared" si="1"/>
        <v>4210.8</v>
      </c>
      <c r="N33" s="1"/>
      <c r="O33" s="1"/>
      <c r="P33" s="1"/>
      <c r="Q33" s="1"/>
    </row>
    <row r="34" spans="1:17" ht="15" x14ac:dyDescent="0.25">
      <c r="A34" s="23"/>
      <c r="B34" s="23"/>
      <c r="C34" s="23"/>
      <c r="D34" s="25"/>
      <c r="E34" s="24"/>
      <c r="F34" s="24"/>
      <c r="G34" s="26"/>
      <c r="H34" s="32"/>
      <c r="I34" s="27"/>
      <c r="J34" s="62"/>
      <c r="K34" s="28"/>
      <c r="L34" s="29"/>
      <c r="M34" s="28">
        <f>SUM(M14:M33)</f>
        <v>222971.57599999997</v>
      </c>
      <c r="N34" s="1"/>
      <c r="O34" s="116"/>
      <c r="P34" s="116"/>
      <c r="Q34" s="116"/>
    </row>
    <row r="35" spans="1:17" ht="16.5" x14ac:dyDescent="0.3">
      <c r="A35" s="38" t="s">
        <v>28</v>
      </c>
      <c r="B35" s="58" t="s">
        <v>1378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0"/>
      <c r="P35" s="116"/>
      <c r="Q35" s="157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1"/>
      <c r="O38" s="1"/>
      <c r="P38" s="1"/>
      <c r="Q38" s="1"/>
    </row>
    <row r="39" spans="1:17" ht="15" x14ac:dyDescent="0.25">
      <c r="A39" s="183" t="s">
        <v>23</v>
      </c>
      <c r="B39" s="183"/>
      <c r="C39" s="183"/>
      <c r="D39" s="33"/>
      <c r="E39" s="183" t="s">
        <v>24</v>
      </c>
      <c r="F39" s="183"/>
      <c r="G39" s="33"/>
      <c r="H39" s="171" t="s">
        <v>2581</v>
      </c>
      <c r="I39" s="33"/>
      <c r="J39" s="34"/>
      <c r="K39" s="171" t="s">
        <v>2643</v>
      </c>
      <c r="L39" s="34"/>
      <c r="M39" s="33"/>
    </row>
    <row r="40" spans="1:17" ht="13.9" customHeight="1" x14ac:dyDescent="0.25">
      <c r="A40" s="184" t="s">
        <v>2580</v>
      </c>
      <c r="B40" s="184"/>
      <c r="C40" s="184"/>
      <c r="D40" s="33"/>
      <c r="E40" s="185" t="s">
        <v>25</v>
      </c>
      <c r="F40" s="185"/>
      <c r="G40" s="33"/>
      <c r="H40" s="35" t="s">
        <v>26</v>
      </c>
      <c r="I40" s="33"/>
      <c r="J40" s="186" t="s">
        <v>2644</v>
      </c>
      <c r="K40" s="186"/>
      <c r="L40" s="186"/>
      <c r="M40" s="33"/>
    </row>
    <row r="41" spans="1:17" ht="15" x14ac:dyDescent="0.25">
      <c r="A41" s="55"/>
      <c r="B41" s="55"/>
      <c r="C41" s="55"/>
      <c r="D41" s="1"/>
      <c r="E41" s="1"/>
      <c r="F41" s="1"/>
      <c r="G41" s="1"/>
      <c r="H41" s="1"/>
      <c r="I41" s="1"/>
      <c r="J41" s="187"/>
      <c r="K41" s="187"/>
      <c r="L41" s="187"/>
      <c r="M41" s="1"/>
    </row>
    <row r="42" spans="1:17" ht="15" x14ac:dyDescent="0.25">
      <c r="A42" s="179" t="s">
        <v>27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</row>
  </sheetData>
  <mergeCells count="15">
    <mergeCell ref="A1:M1"/>
    <mergeCell ref="A9:C10"/>
    <mergeCell ref="G9:H9"/>
    <mergeCell ref="L9:M9"/>
    <mergeCell ref="G10:H10"/>
    <mergeCell ref="A7:C7"/>
    <mergeCell ref="A42:M42"/>
    <mergeCell ref="A11:B11"/>
    <mergeCell ref="C11:G11"/>
    <mergeCell ref="I11:M11"/>
    <mergeCell ref="A39:C39"/>
    <mergeCell ref="E39:F39"/>
    <mergeCell ref="A40:C40"/>
    <mergeCell ref="E40:F40"/>
    <mergeCell ref="J40:L41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Página &amp;P&amp;R&amp;A</oddFooter>
  </headerFooter>
  <drawing r:id="rId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42"/>
  <sheetViews>
    <sheetView zoomScaleNormal="100" workbookViewId="0">
      <selection activeCell="D36" sqref="D36"/>
    </sheetView>
  </sheetViews>
  <sheetFormatPr baseColWidth="10" defaultRowHeight="14.25" x14ac:dyDescent="0.2"/>
  <cols>
    <col min="1" max="1" width="13" bestFit="1" customWidth="1"/>
    <col min="2" max="2" width="13.125" customWidth="1"/>
    <col min="7" max="7" width="20.5" bestFit="1" customWidth="1"/>
    <col min="8" max="8" width="32.1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8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8" x14ac:dyDescent="0.25">
      <c r="A5" s="100" t="s">
        <v>0</v>
      </c>
      <c r="B5" s="38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6" customHeight="1" x14ac:dyDescent="0.25">
      <c r="A6" s="17"/>
      <c r="B6" s="17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3.7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1377</v>
      </c>
      <c r="D11" s="181"/>
      <c r="E11" s="181"/>
      <c r="F11" s="181"/>
      <c r="G11" s="181"/>
      <c r="H11" s="9" t="s">
        <v>9</v>
      </c>
      <c r="I11" s="182" t="s">
        <v>2791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1799</v>
      </c>
      <c r="B14" s="76" t="s">
        <v>1800</v>
      </c>
      <c r="C14" s="77">
        <v>43280</v>
      </c>
      <c r="D14" s="49"/>
      <c r="E14" s="50"/>
      <c r="F14" s="74" t="s">
        <v>179</v>
      </c>
      <c r="G14" s="26" t="s">
        <v>30</v>
      </c>
      <c r="H14" s="51" t="s">
        <v>1381</v>
      </c>
      <c r="I14" s="40"/>
      <c r="J14" s="61"/>
      <c r="K14" s="52"/>
      <c r="L14" s="29">
        <f t="shared" ref="L14:L30" si="0">J14*K14*0.16</f>
        <v>0</v>
      </c>
      <c r="M14" s="28">
        <v>14650</v>
      </c>
    </row>
    <row r="15" spans="1:13" x14ac:dyDescent="0.2">
      <c r="A15" s="75" t="s">
        <v>2034</v>
      </c>
      <c r="B15" s="76" t="s">
        <v>2033</v>
      </c>
      <c r="C15" s="77">
        <v>43287</v>
      </c>
      <c r="D15" s="49"/>
      <c r="E15" s="50"/>
      <c r="F15" s="74" t="s">
        <v>179</v>
      </c>
      <c r="G15" s="26" t="s">
        <v>30</v>
      </c>
      <c r="H15" s="51" t="s">
        <v>1385</v>
      </c>
      <c r="I15" s="40"/>
      <c r="J15" s="61"/>
      <c r="K15" s="52"/>
      <c r="L15" s="29">
        <f t="shared" si="0"/>
        <v>0</v>
      </c>
      <c r="M15" s="28">
        <v>15850</v>
      </c>
    </row>
    <row r="16" spans="1:13" x14ac:dyDescent="0.2">
      <c r="A16" s="75" t="s">
        <v>2038</v>
      </c>
      <c r="B16" s="76" t="s">
        <v>2037</v>
      </c>
      <c r="C16" s="77">
        <v>43292</v>
      </c>
      <c r="D16" s="49">
        <v>640</v>
      </c>
      <c r="E16" s="50">
        <v>43280</v>
      </c>
      <c r="F16" s="74" t="s">
        <v>258</v>
      </c>
      <c r="G16" s="26" t="s">
        <v>1392</v>
      </c>
      <c r="H16" s="51" t="s">
        <v>1393</v>
      </c>
      <c r="I16" s="40" t="s">
        <v>59</v>
      </c>
      <c r="J16" s="61">
        <v>15</v>
      </c>
      <c r="K16" s="52">
        <v>1210</v>
      </c>
      <c r="L16" s="29">
        <f t="shared" si="0"/>
        <v>2904</v>
      </c>
      <c r="M16" s="28">
        <f t="shared" ref="M16:M30" si="1">J16*K16+L16</f>
        <v>21054</v>
      </c>
    </row>
    <row r="17" spans="1:17" x14ac:dyDescent="0.2">
      <c r="A17" s="75" t="s">
        <v>2048</v>
      </c>
      <c r="B17" s="76" t="s">
        <v>2047</v>
      </c>
      <c r="C17" s="77">
        <v>43292</v>
      </c>
      <c r="D17" s="49">
        <v>2332</v>
      </c>
      <c r="E17" s="50">
        <v>43279</v>
      </c>
      <c r="F17" s="74" t="s">
        <v>285</v>
      </c>
      <c r="G17" s="26" t="s">
        <v>82</v>
      </c>
      <c r="H17" s="51" t="s">
        <v>523</v>
      </c>
      <c r="I17" s="40" t="s">
        <v>77</v>
      </c>
      <c r="J17" s="61">
        <v>30</v>
      </c>
      <c r="K17" s="52">
        <v>144</v>
      </c>
      <c r="L17" s="29">
        <f t="shared" si="0"/>
        <v>691.2</v>
      </c>
      <c r="M17" s="28">
        <f t="shared" si="1"/>
        <v>5011.2</v>
      </c>
    </row>
    <row r="18" spans="1:17" x14ac:dyDescent="0.2">
      <c r="A18" s="75" t="s">
        <v>2048</v>
      </c>
      <c r="B18" s="76" t="s">
        <v>2047</v>
      </c>
      <c r="C18" s="77">
        <v>43292</v>
      </c>
      <c r="D18" s="49">
        <v>2332</v>
      </c>
      <c r="E18" s="50">
        <v>43279</v>
      </c>
      <c r="F18" s="74" t="s">
        <v>285</v>
      </c>
      <c r="G18" s="26" t="s">
        <v>82</v>
      </c>
      <c r="H18" s="47" t="s">
        <v>525</v>
      </c>
      <c r="I18" s="27" t="s">
        <v>88</v>
      </c>
      <c r="J18" s="62">
        <v>50</v>
      </c>
      <c r="K18" s="53">
        <v>33</v>
      </c>
      <c r="L18" s="29">
        <f t="shared" si="0"/>
        <v>264</v>
      </c>
      <c r="M18" s="28">
        <f t="shared" si="1"/>
        <v>1914</v>
      </c>
    </row>
    <row r="19" spans="1:17" x14ac:dyDescent="0.2">
      <c r="A19" s="75" t="s">
        <v>2048</v>
      </c>
      <c r="B19" s="76" t="s">
        <v>2047</v>
      </c>
      <c r="C19" s="77">
        <v>43292</v>
      </c>
      <c r="D19" s="49">
        <v>2332</v>
      </c>
      <c r="E19" s="50">
        <v>43279</v>
      </c>
      <c r="F19" s="74" t="s">
        <v>285</v>
      </c>
      <c r="G19" s="26" t="s">
        <v>82</v>
      </c>
      <c r="H19" s="47" t="s">
        <v>605</v>
      </c>
      <c r="I19" s="27" t="s">
        <v>77</v>
      </c>
      <c r="J19" s="62">
        <v>20</v>
      </c>
      <c r="K19" s="53">
        <v>255</v>
      </c>
      <c r="L19" s="29">
        <f t="shared" si="0"/>
        <v>816</v>
      </c>
      <c r="M19" s="28">
        <f t="shared" si="1"/>
        <v>5916</v>
      </c>
    </row>
    <row r="20" spans="1:17" x14ac:dyDescent="0.2">
      <c r="A20" s="75" t="s">
        <v>2048</v>
      </c>
      <c r="B20" s="76" t="s">
        <v>2047</v>
      </c>
      <c r="C20" s="77">
        <v>43292</v>
      </c>
      <c r="D20" s="49">
        <v>2332</v>
      </c>
      <c r="E20" s="50">
        <v>43279</v>
      </c>
      <c r="F20" s="74" t="s">
        <v>285</v>
      </c>
      <c r="G20" s="26" t="s">
        <v>82</v>
      </c>
      <c r="H20" s="47" t="s">
        <v>1397</v>
      </c>
      <c r="I20" s="27" t="s">
        <v>88</v>
      </c>
      <c r="J20" s="62">
        <v>15</v>
      </c>
      <c r="K20" s="53">
        <v>37</v>
      </c>
      <c r="L20" s="29">
        <f t="shared" si="0"/>
        <v>88.8</v>
      </c>
      <c r="M20" s="28">
        <f t="shared" si="1"/>
        <v>643.79999999999995</v>
      </c>
    </row>
    <row r="21" spans="1:17" x14ac:dyDescent="0.2">
      <c r="A21" s="75" t="s">
        <v>2040</v>
      </c>
      <c r="B21" s="76" t="s">
        <v>2039</v>
      </c>
      <c r="C21" s="77">
        <v>43294</v>
      </c>
      <c r="D21" s="36">
        <v>2333</v>
      </c>
      <c r="E21" s="24">
        <v>43279</v>
      </c>
      <c r="F21" s="74" t="s">
        <v>196</v>
      </c>
      <c r="G21" s="26" t="s">
        <v>82</v>
      </c>
      <c r="H21" s="47" t="s">
        <v>92</v>
      </c>
      <c r="I21" s="27" t="s">
        <v>96</v>
      </c>
      <c r="J21" s="62">
        <v>4</v>
      </c>
      <c r="K21" s="53">
        <v>2586.1999999999998</v>
      </c>
      <c r="L21" s="29">
        <f t="shared" si="0"/>
        <v>1655.1679999999999</v>
      </c>
      <c r="M21" s="28">
        <f t="shared" si="1"/>
        <v>11999.967999999999</v>
      </c>
    </row>
    <row r="22" spans="1:17" x14ac:dyDescent="0.2">
      <c r="A22" s="75" t="s">
        <v>2043</v>
      </c>
      <c r="B22" s="76" t="s">
        <v>2044</v>
      </c>
      <c r="C22" s="77">
        <v>43292</v>
      </c>
      <c r="D22" s="36">
        <v>2334</v>
      </c>
      <c r="E22" s="24">
        <v>43279</v>
      </c>
      <c r="F22" s="74" t="s">
        <v>196</v>
      </c>
      <c r="G22" s="26" t="s">
        <v>82</v>
      </c>
      <c r="H22" s="47" t="s">
        <v>90</v>
      </c>
      <c r="I22" s="27" t="s">
        <v>96</v>
      </c>
      <c r="J22" s="62">
        <v>5</v>
      </c>
      <c r="K22" s="53">
        <v>3189.65</v>
      </c>
      <c r="L22" s="29">
        <f t="shared" si="0"/>
        <v>2551.7200000000003</v>
      </c>
      <c r="M22" s="28">
        <f t="shared" si="1"/>
        <v>18499.97</v>
      </c>
    </row>
    <row r="23" spans="1:17" x14ac:dyDescent="0.2">
      <c r="A23" s="75" t="s">
        <v>2042</v>
      </c>
      <c r="B23" s="76" t="s">
        <v>2041</v>
      </c>
      <c r="C23" s="77">
        <v>43292</v>
      </c>
      <c r="D23" s="36">
        <v>2335</v>
      </c>
      <c r="E23" s="24">
        <v>43279</v>
      </c>
      <c r="F23" s="74" t="s">
        <v>196</v>
      </c>
      <c r="G23" s="26" t="s">
        <v>82</v>
      </c>
      <c r="H23" s="47" t="s">
        <v>90</v>
      </c>
      <c r="I23" s="27" t="s">
        <v>96</v>
      </c>
      <c r="J23" s="62">
        <v>5</v>
      </c>
      <c r="K23" s="53">
        <v>3189.65</v>
      </c>
      <c r="L23" s="29">
        <f t="shared" si="0"/>
        <v>2551.7200000000003</v>
      </c>
      <c r="M23" s="28">
        <f t="shared" si="1"/>
        <v>18499.97</v>
      </c>
    </row>
    <row r="24" spans="1:17" s="117" customFormat="1" x14ac:dyDescent="0.2">
      <c r="A24" s="75" t="s">
        <v>3097</v>
      </c>
      <c r="B24" s="75" t="s">
        <v>3096</v>
      </c>
      <c r="C24" s="77">
        <v>43353</v>
      </c>
      <c r="D24" s="120" t="s">
        <v>1473</v>
      </c>
      <c r="E24" s="106">
        <v>43278</v>
      </c>
      <c r="F24" s="161" t="s">
        <v>199</v>
      </c>
      <c r="G24" s="109" t="s">
        <v>471</v>
      </c>
      <c r="H24" s="121" t="s">
        <v>1472</v>
      </c>
      <c r="I24" s="111" t="s">
        <v>532</v>
      </c>
      <c r="J24" s="112">
        <v>96</v>
      </c>
      <c r="K24" s="113">
        <v>440</v>
      </c>
      <c r="L24" s="114">
        <f t="shared" si="0"/>
        <v>6758.4000000000005</v>
      </c>
      <c r="M24" s="115">
        <f t="shared" si="1"/>
        <v>48998.400000000001</v>
      </c>
    </row>
    <row r="25" spans="1:17" s="117" customFormat="1" x14ac:dyDescent="0.2">
      <c r="A25" s="75" t="s">
        <v>2235</v>
      </c>
      <c r="B25" s="75" t="s">
        <v>2234</v>
      </c>
      <c r="C25" s="77">
        <v>43326</v>
      </c>
      <c r="D25" s="120" t="s">
        <v>1474</v>
      </c>
      <c r="E25" s="106">
        <v>43278</v>
      </c>
      <c r="F25" s="161" t="s">
        <v>199</v>
      </c>
      <c r="G25" s="109" t="s">
        <v>471</v>
      </c>
      <c r="H25" s="110" t="s">
        <v>1475</v>
      </c>
      <c r="I25" s="111" t="s">
        <v>532</v>
      </c>
      <c r="J25" s="112">
        <v>40</v>
      </c>
      <c r="K25" s="113">
        <v>212.5</v>
      </c>
      <c r="L25" s="114">
        <f t="shared" si="0"/>
        <v>1360</v>
      </c>
      <c r="M25" s="115">
        <f t="shared" si="1"/>
        <v>9860</v>
      </c>
    </row>
    <row r="26" spans="1:17" x14ac:dyDescent="0.2">
      <c r="A26" s="75" t="s">
        <v>2046</v>
      </c>
      <c r="B26" s="75" t="s">
        <v>2045</v>
      </c>
      <c r="C26" s="77">
        <v>43292</v>
      </c>
      <c r="D26" s="36" t="s">
        <v>1481</v>
      </c>
      <c r="E26" s="24">
        <v>43278</v>
      </c>
      <c r="F26" s="74" t="s">
        <v>340</v>
      </c>
      <c r="G26" s="26" t="s">
        <v>145</v>
      </c>
      <c r="H26" s="48" t="s">
        <v>1342</v>
      </c>
      <c r="I26" s="27" t="s">
        <v>77</v>
      </c>
      <c r="J26" s="62">
        <v>40</v>
      </c>
      <c r="K26" s="53">
        <v>60</v>
      </c>
      <c r="L26" s="29">
        <f t="shared" si="0"/>
        <v>384</v>
      </c>
      <c r="M26" s="28">
        <f t="shared" si="1"/>
        <v>2784</v>
      </c>
    </row>
    <row r="27" spans="1:17" x14ac:dyDescent="0.2">
      <c r="A27" s="75" t="s">
        <v>2046</v>
      </c>
      <c r="B27" s="75" t="s">
        <v>2045</v>
      </c>
      <c r="C27" s="77">
        <v>43292</v>
      </c>
      <c r="D27" s="36" t="s">
        <v>1481</v>
      </c>
      <c r="E27" s="24">
        <v>43278</v>
      </c>
      <c r="F27" s="74" t="s">
        <v>340</v>
      </c>
      <c r="G27" s="26" t="s">
        <v>145</v>
      </c>
      <c r="H27" s="48" t="s">
        <v>518</v>
      </c>
      <c r="I27" s="27" t="s">
        <v>77</v>
      </c>
      <c r="J27" s="62">
        <v>15</v>
      </c>
      <c r="K27" s="53">
        <v>520</v>
      </c>
      <c r="L27" s="29">
        <f t="shared" si="0"/>
        <v>1248</v>
      </c>
      <c r="M27" s="28">
        <f t="shared" si="1"/>
        <v>9048</v>
      </c>
    </row>
    <row r="28" spans="1:17" x14ac:dyDescent="0.2">
      <c r="A28" s="75" t="s">
        <v>2046</v>
      </c>
      <c r="B28" s="75" t="s">
        <v>2045</v>
      </c>
      <c r="C28" s="77">
        <v>43292</v>
      </c>
      <c r="D28" s="36" t="s">
        <v>1481</v>
      </c>
      <c r="E28" s="24">
        <v>43278</v>
      </c>
      <c r="F28" s="74" t="s">
        <v>340</v>
      </c>
      <c r="G28" s="26" t="s">
        <v>145</v>
      </c>
      <c r="H28" s="48" t="s">
        <v>515</v>
      </c>
      <c r="I28" s="27" t="s">
        <v>77</v>
      </c>
      <c r="J28" s="62">
        <v>20</v>
      </c>
      <c r="K28" s="53">
        <v>30</v>
      </c>
      <c r="L28" s="29">
        <f t="shared" si="0"/>
        <v>96</v>
      </c>
      <c r="M28" s="28">
        <f t="shared" si="1"/>
        <v>696</v>
      </c>
    </row>
    <row r="29" spans="1:17" x14ac:dyDescent="0.2">
      <c r="A29" s="75" t="s">
        <v>2035</v>
      </c>
      <c r="B29" s="75" t="s">
        <v>2036</v>
      </c>
      <c r="C29" s="77">
        <v>43294</v>
      </c>
      <c r="D29" s="36"/>
      <c r="E29" s="24"/>
      <c r="F29" s="74" t="s">
        <v>179</v>
      </c>
      <c r="G29" s="26" t="s">
        <v>30</v>
      </c>
      <c r="H29" s="48" t="s">
        <v>1489</v>
      </c>
      <c r="I29" s="27"/>
      <c r="J29" s="62"/>
      <c r="K29" s="53"/>
      <c r="L29" s="29">
        <f t="shared" si="0"/>
        <v>0</v>
      </c>
      <c r="M29" s="28">
        <v>6200</v>
      </c>
    </row>
    <row r="30" spans="1:17" x14ac:dyDescent="0.2">
      <c r="A30" s="75" t="s">
        <v>3095</v>
      </c>
      <c r="B30" s="75" t="s">
        <v>3094</v>
      </c>
      <c r="C30" s="77">
        <v>43353</v>
      </c>
      <c r="D30" s="36">
        <v>820</v>
      </c>
      <c r="E30" s="24">
        <v>43308</v>
      </c>
      <c r="F30" s="74" t="s">
        <v>258</v>
      </c>
      <c r="G30" s="26" t="s">
        <v>2062</v>
      </c>
      <c r="H30" s="48" t="s">
        <v>1393</v>
      </c>
      <c r="I30" s="27" t="s">
        <v>59</v>
      </c>
      <c r="J30" s="62">
        <v>5</v>
      </c>
      <c r="K30" s="53">
        <v>1210</v>
      </c>
      <c r="L30" s="29">
        <f t="shared" si="0"/>
        <v>968</v>
      </c>
      <c r="M30" s="28">
        <f t="shared" si="1"/>
        <v>7018</v>
      </c>
    </row>
    <row r="31" spans="1:17" ht="15" x14ac:dyDescent="0.25">
      <c r="A31" s="23"/>
      <c r="B31" s="23"/>
      <c r="C31" s="23"/>
      <c r="D31" s="25"/>
      <c r="E31" s="24"/>
      <c r="F31" s="24"/>
      <c r="G31" s="26"/>
      <c r="H31" s="32"/>
      <c r="I31" s="27"/>
      <c r="J31" s="62"/>
      <c r="K31" s="28"/>
      <c r="L31" s="29"/>
      <c r="M31" s="28">
        <f>SUM(M14:M30)</f>
        <v>198643.30799999999</v>
      </c>
      <c r="N31" s="1"/>
      <c r="O31" s="116"/>
      <c r="P31" s="116"/>
      <c r="Q31" s="116"/>
    </row>
    <row r="32" spans="1:17" ht="16.5" x14ac:dyDescent="0.3">
      <c r="A32" s="38" t="s">
        <v>28</v>
      </c>
      <c r="B32" s="58" t="s">
        <v>1382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0"/>
      <c r="P32" s="116"/>
      <c r="Q32" s="157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17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5">
      <c r="A35" s="17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5">
      <c r="A36" s="17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5">
      <c r="A37" s="1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1"/>
      <c r="O38" s="1"/>
      <c r="P38" s="1"/>
      <c r="Q38" s="1"/>
    </row>
    <row r="39" spans="1:17" ht="15" x14ac:dyDescent="0.25">
      <c r="A39" s="183" t="s">
        <v>23</v>
      </c>
      <c r="B39" s="183"/>
      <c r="C39" s="183"/>
      <c r="D39" s="33"/>
      <c r="E39" s="183" t="s">
        <v>24</v>
      </c>
      <c r="F39" s="183"/>
      <c r="G39" s="33"/>
      <c r="H39" s="171" t="s">
        <v>2581</v>
      </c>
      <c r="I39" s="33"/>
      <c r="J39" s="34"/>
      <c r="K39" s="171" t="s">
        <v>2643</v>
      </c>
      <c r="L39" s="34"/>
      <c r="M39" s="33"/>
    </row>
    <row r="40" spans="1:17" ht="13.9" customHeight="1" x14ac:dyDescent="0.25">
      <c r="A40" s="184" t="s">
        <v>2580</v>
      </c>
      <c r="B40" s="184"/>
      <c r="C40" s="184"/>
      <c r="D40" s="33"/>
      <c r="E40" s="185" t="s">
        <v>25</v>
      </c>
      <c r="F40" s="185"/>
      <c r="G40" s="33"/>
      <c r="H40" s="35" t="s">
        <v>26</v>
      </c>
      <c r="I40" s="33"/>
      <c r="J40" s="186" t="s">
        <v>2644</v>
      </c>
      <c r="K40" s="186"/>
      <c r="L40" s="186"/>
      <c r="M40" s="33"/>
    </row>
    <row r="41" spans="1:17" ht="15" x14ac:dyDescent="0.25">
      <c r="A41" s="55"/>
      <c r="B41" s="55"/>
      <c r="C41" s="55"/>
      <c r="D41" s="1"/>
      <c r="E41" s="1"/>
      <c r="F41" s="1"/>
      <c r="G41" s="1"/>
      <c r="H41" s="1"/>
      <c r="I41" s="1"/>
      <c r="J41" s="187"/>
      <c r="K41" s="187"/>
      <c r="L41" s="187"/>
      <c r="M41" s="1"/>
    </row>
    <row r="42" spans="1:17" ht="15" x14ac:dyDescent="0.25">
      <c r="A42" s="179" t="s">
        <v>27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</row>
  </sheetData>
  <mergeCells count="15">
    <mergeCell ref="A42:M42"/>
    <mergeCell ref="A11:B11"/>
    <mergeCell ref="C11:G11"/>
    <mergeCell ref="I11:M11"/>
    <mergeCell ref="A39:C39"/>
    <mergeCell ref="E39:F39"/>
    <mergeCell ref="A40:C40"/>
    <mergeCell ref="E40:F40"/>
    <mergeCell ref="J40:L41"/>
    <mergeCell ref="A1:M1"/>
    <mergeCell ref="A9:C10"/>
    <mergeCell ref="G9:H9"/>
    <mergeCell ref="L9:M9"/>
    <mergeCell ref="G10:H10"/>
    <mergeCell ref="A7:C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8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3.25" customWidth="1"/>
    <col min="7" max="7" width="19.75" bestFit="1" customWidth="1"/>
    <col min="8" max="8" width="30.6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8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8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18" x14ac:dyDescent="0.25">
      <c r="A5" s="151" t="s">
        <v>0</v>
      </c>
      <c r="B5" s="38" t="s">
        <v>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8" x14ac:dyDescent="0.25">
      <c r="A6" s="17"/>
      <c r="B6" s="17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2406</v>
      </c>
      <c r="D11" s="181"/>
      <c r="E11" s="181"/>
      <c r="F11" s="181"/>
      <c r="G11" s="181"/>
      <c r="H11" s="9" t="s">
        <v>9</v>
      </c>
      <c r="I11" s="182" t="s">
        <v>3114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3112</v>
      </c>
      <c r="B14" s="76" t="s">
        <v>3113</v>
      </c>
      <c r="C14" s="77">
        <v>43440</v>
      </c>
      <c r="D14" s="49">
        <v>1131</v>
      </c>
      <c r="E14" s="50">
        <v>43427</v>
      </c>
      <c r="F14" s="74" t="s">
        <v>285</v>
      </c>
      <c r="G14" s="26" t="s">
        <v>2307</v>
      </c>
      <c r="H14" s="51" t="s">
        <v>2408</v>
      </c>
      <c r="I14" s="40" t="s">
        <v>77</v>
      </c>
      <c r="J14" s="61">
        <v>18</v>
      </c>
      <c r="K14" s="52">
        <v>140.80000000000001</v>
      </c>
      <c r="L14" s="29">
        <f t="shared" ref="L14:L24" si="0">J14*K14*0.16</f>
        <v>405.50400000000002</v>
      </c>
      <c r="M14" s="28">
        <f t="shared" ref="M14:M24" si="1">J14*K14+L14</f>
        <v>2939.904</v>
      </c>
    </row>
    <row r="15" spans="1:13" x14ac:dyDescent="0.2">
      <c r="A15" s="75" t="s">
        <v>3112</v>
      </c>
      <c r="B15" s="76" t="s">
        <v>3113</v>
      </c>
      <c r="C15" s="77">
        <v>43440</v>
      </c>
      <c r="D15" s="49">
        <v>1131</v>
      </c>
      <c r="E15" s="50">
        <v>43427</v>
      </c>
      <c r="F15" s="74" t="s">
        <v>285</v>
      </c>
      <c r="G15" s="26" t="s">
        <v>2307</v>
      </c>
      <c r="H15" s="51" t="s">
        <v>2409</v>
      </c>
      <c r="I15" s="40" t="s">
        <v>88</v>
      </c>
      <c r="J15" s="61">
        <v>45</v>
      </c>
      <c r="K15" s="52">
        <v>32.76</v>
      </c>
      <c r="L15" s="29">
        <f t="shared" si="0"/>
        <v>235.87199999999999</v>
      </c>
      <c r="M15" s="28">
        <f t="shared" si="1"/>
        <v>1710.0719999999999</v>
      </c>
    </row>
    <row r="16" spans="1:13" x14ac:dyDescent="0.2">
      <c r="A16" s="75" t="s">
        <v>3112</v>
      </c>
      <c r="B16" s="76" t="s">
        <v>3113</v>
      </c>
      <c r="C16" s="77">
        <v>43440</v>
      </c>
      <c r="D16" s="49">
        <v>1131</v>
      </c>
      <c r="E16" s="50">
        <v>43427</v>
      </c>
      <c r="F16" s="74" t="s">
        <v>285</v>
      </c>
      <c r="G16" s="26" t="s">
        <v>2307</v>
      </c>
      <c r="H16" s="51" t="s">
        <v>86</v>
      </c>
      <c r="I16" s="40" t="s">
        <v>88</v>
      </c>
      <c r="J16" s="61">
        <v>15</v>
      </c>
      <c r="K16" s="52">
        <v>28</v>
      </c>
      <c r="L16" s="29">
        <f t="shared" si="0"/>
        <v>67.2</v>
      </c>
      <c r="M16" s="28">
        <f t="shared" si="1"/>
        <v>487.2</v>
      </c>
    </row>
    <row r="17" spans="1:17" x14ac:dyDescent="0.2">
      <c r="A17" s="75" t="s">
        <v>3108</v>
      </c>
      <c r="B17" s="76" t="s">
        <v>3109</v>
      </c>
      <c r="C17" s="77">
        <v>43440</v>
      </c>
      <c r="D17" s="49">
        <v>2791</v>
      </c>
      <c r="E17" s="50">
        <v>43427</v>
      </c>
      <c r="F17" s="74" t="s">
        <v>258</v>
      </c>
      <c r="G17" s="26" t="s">
        <v>82</v>
      </c>
      <c r="H17" s="51" t="s">
        <v>90</v>
      </c>
      <c r="I17" s="40" t="s">
        <v>96</v>
      </c>
      <c r="J17" s="61">
        <v>1</v>
      </c>
      <c r="K17" s="52">
        <v>3189.66</v>
      </c>
      <c r="L17" s="29">
        <f t="shared" si="0"/>
        <v>510.34559999999999</v>
      </c>
      <c r="M17" s="28">
        <f t="shared" si="1"/>
        <v>3700.0056</v>
      </c>
    </row>
    <row r="18" spans="1:17" x14ac:dyDescent="0.2">
      <c r="A18" s="75" t="s">
        <v>3107</v>
      </c>
      <c r="B18" s="76" t="s">
        <v>3106</v>
      </c>
      <c r="C18" s="77">
        <v>43440</v>
      </c>
      <c r="D18" s="36">
        <v>2792</v>
      </c>
      <c r="E18" s="24">
        <v>43427</v>
      </c>
      <c r="F18" s="74" t="s">
        <v>196</v>
      </c>
      <c r="G18" s="26" t="s">
        <v>82</v>
      </c>
      <c r="H18" s="47" t="s">
        <v>92</v>
      </c>
      <c r="I18" s="27" t="s">
        <v>96</v>
      </c>
      <c r="J18" s="62">
        <v>3.5</v>
      </c>
      <c r="K18" s="53">
        <v>2586.2057142857102</v>
      </c>
      <c r="L18" s="29">
        <f t="shared" si="0"/>
        <v>1448.275199999998</v>
      </c>
      <c r="M18" s="28">
        <f t="shared" si="1"/>
        <v>10499.995199999985</v>
      </c>
    </row>
    <row r="19" spans="1:17" ht="25.5" x14ac:dyDescent="0.2">
      <c r="A19" s="75" t="s">
        <v>3111</v>
      </c>
      <c r="B19" s="76" t="s">
        <v>3110</v>
      </c>
      <c r="C19" s="77">
        <v>43440</v>
      </c>
      <c r="D19" s="36">
        <v>2793</v>
      </c>
      <c r="E19" s="24">
        <v>43427</v>
      </c>
      <c r="F19" s="74" t="s">
        <v>285</v>
      </c>
      <c r="G19" s="26" t="s">
        <v>82</v>
      </c>
      <c r="H19" s="47" t="s">
        <v>2413</v>
      </c>
      <c r="I19" s="27" t="s">
        <v>77</v>
      </c>
      <c r="J19" s="62">
        <v>8</v>
      </c>
      <c r="K19" s="53">
        <v>185</v>
      </c>
      <c r="L19" s="29">
        <f t="shared" si="0"/>
        <v>236.8</v>
      </c>
      <c r="M19" s="28">
        <f t="shared" si="1"/>
        <v>1716.8</v>
      </c>
    </row>
    <row r="20" spans="1:17" x14ac:dyDescent="0.2">
      <c r="A20" s="75" t="s">
        <v>3102</v>
      </c>
      <c r="B20" s="76" t="s">
        <v>3103</v>
      </c>
      <c r="C20" s="77">
        <v>43440</v>
      </c>
      <c r="D20" s="36">
        <v>676</v>
      </c>
      <c r="E20" s="24">
        <v>43427</v>
      </c>
      <c r="F20" s="74" t="s">
        <v>258</v>
      </c>
      <c r="G20" s="26" t="s">
        <v>1392</v>
      </c>
      <c r="H20" s="47" t="s">
        <v>2431</v>
      </c>
      <c r="I20" s="27" t="s">
        <v>59</v>
      </c>
      <c r="J20" s="62">
        <v>2</v>
      </c>
      <c r="K20" s="53">
        <v>1849.96</v>
      </c>
      <c r="L20" s="29">
        <f t="shared" si="0"/>
        <v>591.98720000000003</v>
      </c>
      <c r="M20" s="28">
        <f t="shared" si="1"/>
        <v>4291.9071999999996</v>
      </c>
    </row>
    <row r="21" spans="1:17" x14ac:dyDescent="0.2">
      <c r="A21" s="75" t="s">
        <v>3100</v>
      </c>
      <c r="B21" s="76" t="s">
        <v>3098</v>
      </c>
      <c r="C21" s="77">
        <v>43440</v>
      </c>
      <c r="D21" s="36">
        <v>677</v>
      </c>
      <c r="E21" s="24">
        <v>43427</v>
      </c>
      <c r="F21" s="74" t="s">
        <v>258</v>
      </c>
      <c r="G21" s="26" t="s">
        <v>1392</v>
      </c>
      <c r="H21" s="47" t="s">
        <v>2432</v>
      </c>
      <c r="I21" s="27" t="s">
        <v>59</v>
      </c>
      <c r="J21" s="62">
        <v>1</v>
      </c>
      <c r="K21" s="53">
        <v>1849.96</v>
      </c>
      <c r="L21" s="29">
        <f t="shared" si="0"/>
        <v>295.99360000000001</v>
      </c>
      <c r="M21" s="28">
        <f t="shared" si="1"/>
        <v>2145.9535999999998</v>
      </c>
    </row>
    <row r="22" spans="1:17" x14ac:dyDescent="0.2">
      <c r="A22" s="75" t="s">
        <v>3101</v>
      </c>
      <c r="B22" s="76" t="s">
        <v>3099</v>
      </c>
      <c r="C22" s="77">
        <v>43440</v>
      </c>
      <c r="D22" s="36">
        <v>678</v>
      </c>
      <c r="E22" s="24">
        <v>43427</v>
      </c>
      <c r="F22" s="74" t="s">
        <v>258</v>
      </c>
      <c r="G22" s="26" t="s">
        <v>1392</v>
      </c>
      <c r="H22" s="47" t="s">
        <v>2433</v>
      </c>
      <c r="I22" s="27" t="s">
        <v>59</v>
      </c>
      <c r="J22" s="62">
        <v>3</v>
      </c>
      <c r="K22" s="53">
        <v>1981.98</v>
      </c>
      <c r="L22" s="29">
        <f t="shared" si="0"/>
        <v>951.35040000000015</v>
      </c>
      <c r="M22" s="28">
        <f t="shared" si="1"/>
        <v>6897.2904000000008</v>
      </c>
    </row>
    <row r="23" spans="1:17" x14ac:dyDescent="0.2">
      <c r="A23" s="75" t="s">
        <v>3105</v>
      </c>
      <c r="B23" s="76" t="s">
        <v>3104</v>
      </c>
      <c r="C23" s="77">
        <v>43440</v>
      </c>
      <c r="D23" s="36">
        <v>679</v>
      </c>
      <c r="E23" s="24">
        <v>43427</v>
      </c>
      <c r="F23" s="74" t="s">
        <v>258</v>
      </c>
      <c r="G23" s="26" t="s">
        <v>1392</v>
      </c>
      <c r="H23" s="47" t="s">
        <v>460</v>
      </c>
      <c r="I23" s="27" t="s">
        <v>58</v>
      </c>
      <c r="J23" s="62">
        <v>6</v>
      </c>
      <c r="K23" s="53">
        <v>594.64</v>
      </c>
      <c r="L23" s="29">
        <f t="shared" si="0"/>
        <v>570.85440000000006</v>
      </c>
      <c r="M23" s="28">
        <f t="shared" si="1"/>
        <v>4138.6944000000003</v>
      </c>
    </row>
    <row r="24" spans="1:17" ht="15" x14ac:dyDescent="0.25">
      <c r="A24" s="30"/>
      <c r="B24" s="30"/>
      <c r="C24" s="24"/>
      <c r="D24" s="36"/>
      <c r="E24" s="24"/>
      <c r="F24" s="24"/>
      <c r="G24" s="26"/>
      <c r="H24" s="48"/>
      <c r="I24" s="27"/>
      <c r="J24" s="62"/>
      <c r="K24" s="53"/>
      <c r="L24" s="29">
        <f t="shared" si="0"/>
        <v>0</v>
      </c>
      <c r="M24" s="28">
        <f t="shared" si="1"/>
        <v>0</v>
      </c>
      <c r="N24" s="1"/>
      <c r="O24" s="1"/>
      <c r="P24" s="1"/>
      <c r="Q24" s="1"/>
    </row>
    <row r="25" spans="1:17" ht="15" x14ac:dyDescent="0.25">
      <c r="A25" s="23"/>
      <c r="B25" s="23"/>
      <c r="C25" s="23"/>
      <c r="D25" s="25"/>
      <c r="E25" s="24"/>
      <c r="F25" s="24"/>
      <c r="G25" s="26"/>
      <c r="H25" s="32"/>
      <c r="I25" s="27"/>
      <c r="J25" s="62"/>
      <c r="K25" s="28"/>
      <c r="L25" s="29"/>
      <c r="M25" s="28">
        <f>SUM(M14:M24)</f>
        <v>38527.822399999983</v>
      </c>
      <c r="N25" s="1"/>
      <c r="O25" s="116"/>
      <c r="P25" s="116"/>
      <c r="Q25" s="116"/>
    </row>
    <row r="26" spans="1:17" ht="16.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58"/>
      <c r="P26" s="116"/>
      <c r="Q26" s="159"/>
    </row>
    <row r="27" spans="1:17" ht="16.5" x14ac:dyDescent="0.3">
      <c r="A27" s="38" t="s">
        <v>28</v>
      </c>
      <c r="B27" s="58" t="s">
        <v>2407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0"/>
      <c r="P27" s="116"/>
      <c r="Q27" s="157"/>
    </row>
    <row r="28" spans="1:17" ht="15" x14ac:dyDescent="0.25">
      <c r="A28" s="17"/>
      <c r="B28" s="15"/>
      <c r="C28" s="1"/>
      <c r="D28" s="46"/>
      <c r="E28" s="1"/>
      <c r="F28" s="1"/>
      <c r="G28" s="1"/>
      <c r="H28" s="1"/>
      <c r="I28" s="1"/>
      <c r="J28" s="1"/>
      <c r="K28" s="1"/>
      <c r="L28" s="1"/>
      <c r="M28" s="1"/>
      <c r="N28" s="1"/>
      <c r="O28" s="116"/>
      <c r="P28" s="116"/>
      <c r="Q28" s="116"/>
    </row>
    <row r="29" spans="1:17" ht="15" x14ac:dyDescent="0.25">
      <c r="A29" s="17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16"/>
      <c r="P29" s="116"/>
      <c r="Q29" s="116"/>
    </row>
    <row r="30" spans="1:17" ht="15" x14ac:dyDescent="0.25">
      <c r="A30" s="17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5">
      <c r="A33" s="17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1"/>
      <c r="O34" s="1"/>
      <c r="P34" s="1"/>
      <c r="Q34" s="1"/>
    </row>
    <row r="35" spans="1:17" ht="15" x14ac:dyDescent="0.25">
      <c r="A35" s="183" t="s">
        <v>23</v>
      </c>
      <c r="B35" s="183"/>
      <c r="C35" s="183"/>
      <c r="D35" s="33"/>
      <c r="E35" s="183" t="s">
        <v>24</v>
      </c>
      <c r="F35" s="183"/>
      <c r="G35" s="33"/>
      <c r="H35" s="171" t="s">
        <v>2581</v>
      </c>
      <c r="I35" s="33"/>
      <c r="J35" s="34"/>
      <c r="K35" s="171" t="s">
        <v>2643</v>
      </c>
      <c r="L35" s="34"/>
      <c r="M35" s="33"/>
    </row>
    <row r="36" spans="1:17" ht="13.9" customHeight="1" x14ac:dyDescent="0.25">
      <c r="A36" s="184" t="s">
        <v>2580</v>
      </c>
      <c r="B36" s="184"/>
      <c r="C36" s="184"/>
      <c r="D36" s="33"/>
      <c r="E36" s="185" t="s">
        <v>25</v>
      </c>
      <c r="F36" s="185"/>
      <c r="G36" s="33"/>
      <c r="H36" s="35" t="s">
        <v>26</v>
      </c>
      <c r="I36" s="33"/>
      <c r="J36" s="186" t="s">
        <v>2644</v>
      </c>
      <c r="K36" s="186"/>
      <c r="L36" s="186"/>
      <c r="M36" s="33"/>
    </row>
    <row r="37" spans="1:17" ht="15" x14ac:dyDescent="0.25">
      <c r="A37" s="55"/>
      <c r="B37" s="55"/>
      <c r="C37" s="55"/>
      <c r="D37" s="1"/>
      <c r="E37" s="1"/>
      <c r="F37" s="1"/>
      <c r="G37" s="1"/>
      <c r="H37" s="1"/>
      <c r="I37" s="1"/>
      <c r="J37" s="187"/>
      <c r="K37" s="187"/>
      <c r="L37" s="187"/>
      <c r="M37" s="1"/>
    </row>
    <row r="38" spans="1:17" ht="15" x14ac:dyDescent="0.25">
      <c r="A38" s="179" t="s">
        <v>27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</row>
  </sheetData>
  <mergeCells count="15">
    <mergeCell ref="A1:M1"/>
    <mergeCell ref="A9:C10"/>
    <mergeCell ref="G9:H9"/>
    <mergeCell ref="L9:M9"/>
    <mergeCell ref="G10:H10"/>
    <mergeCell ref="A7:C7"/>
    <mergeCell ref="A38:M38"/>
    <mergeCell ref="A11:B11"/>
    <mergeCell ref="C11:G11"/>
    <mergeCell ref="I11:M11"/>
    <mergeCell ref="A35:C35"/>
    <mergeCell ref="E35:F35"/>
    <mergeCell ref="A36:C36"/>
    <mergeCell ref="E36:F36"/>
    <mergeCell ref="J36:L37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5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3.375" customWidth="1"/>
    <col min="7" max="7" width="17.125" bestFit="1" customWidth="1"/>
    <col min="8" max="8" width="26.37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8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8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8" x14ac:dyDescent="0.25">
      <c r="A5" s="131" t="s">
        <v>0</v>
      </c>
      <c r="B5" s="38" t="s">
        <v>1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8.25" customHeight="1" x14ac:dyDescent="0.25">
      <c r="A6" s="17"/>
      <c r="B6" s="17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6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2269</v>
      </c>
      <c r="D11" s="181"/>
      <c r="E11" s="181"/>
      <c r="F11" s="181"/>
      <c r="G11" s="181"/>
      <c r="H11" s="9" t="s">
        <v>9</v>
      </c>
      <c r="I11" s="182" t="s">
        <v>3127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">
      <c r="A14" s="75" t="s">
        <v>3118</v>
      </c>
      <c r="B14" s="76" t="s">
        <v>3115</v>
      </c>
      <c r="C14" s="77">
        <v>43371</v>
      </c>
      <c r="D14" s="49"/>
      <c r="E14" s="50"/>
      <c r="F14" s="74" t="s">
        <v>179</v>
      </c>
      <c r="G14" s="26" t="s">
        <v>30</v>
      </c>
      <c r="H14" s="51" t="s">
        <v>2271</v>
      </c>
      <c r="I14" s="40"/>
      <c r="J14" s="61"/>
      <c r="K14" s="52"/>
      <c r="L14" s="29">
        <f t="shared" ref="L14:L21" si="0">J14*K14*0.16</f>
        <v>0</v>
      </c>
      <c r="M14" s="28">
        <v>22200</v>
      </c>
    </row>
    <row r="15" spans="1:13" ht="25.5" x14ac:dyDescent="0.2">
      <c r="A15" s="75" t="s">
        <v>3119</v>
      </c>
      <c r="B15" s="76" t="s">
        <v>3116</v>
      </c>
      <c r="C15" s="77">
        <v>43378</v>
      </c>
      <c r="D15" s="49"/>
      <c r="E15" s="50"/>
      <c r="F15" s="74" t="s">
        <v>179</v>
      </c>
      <c r="G15" s="26" t="s">
        <v>30</v>
      </c>
      <c r="H15" s="51" t="s">
        <v>2272</v>
      </c>
      <c r="I15" s="40"/>
      <c r="J15" s="61"/>
      <c r="K15" s="52"/>
      <c r="L15" s="29">
        <f t="shared" si="0"/>
        <v>0</v>
      </c>
      <c r="M15" s="28">
        <v>11900</v>
      </c>
    </row>
    <row r="16" spans="1:13" ht="25.5" x14ac:dyDescent="0.2">
      <c r="A16" s="75" t="s">
        <v>3120</v>
      </c>
      <c r="B16" s="76" t="s">
        <v>3117</v>
      </c>
      <c r="C16" s="77">
        <v>43385</v>
      </c>
      <c r="D16" s="49"/>
      <c r="E16" s="50"/>
      <c r="F16" s="74" t="s">
        <v>179</v>
      </c>
      <c r="G16" s="26" t="s">
        <v>30</v>
      </c>
      <c r="H16" s="51" t="s">
        <v>2298</v>
      </c>
      <c r="I16" s="40"/>
      <c r="J16" s="61"/>
      <c r="K16" s="52"/>
      <c r="L16" s="29">
        <f t="shared" si="0"/>
        <v>0</v>
      </c>
      <c r="M16" s="28">
        <v>13800</v>
      </c>
    </row>
    <row r="17" spans="1:17" x14ac:dyDescent="0.2">
      <c r="A17" s="75" t="s">
        <v>3126</v>
      </c>
      <c r="B17" s="76" t="s">
        <v>3125</v>
      </c>
      <c r="C17" s="77">
        <v>43390</v>
      </c>
      <c r="D17" s="49" t="s">
        <v>2299</v>
      </c>
      <c r="E17" s="50">
        <v>43377</v>
      </c>
      <c r="F17" s="74" t="s">
        <v>196</v>
      </c>
      <c r="G17" s="26" t="s">
        <v>471</v>
      </c>
      <c r="H17" s="51" t="s">
        <v>2300</v>
      </c>
      <c r="I17" s="40" t="s">
        <v>77</v>
      </c>
      <c r="J17" s="61">
        <v>56</v>
      </c>
      <c r="K17" s="52">
        <v>303.45</v>
      </c>
      <c r="L17" s="29">
        <f t="shared" si="0"/>
        <v>2718.9120000000003</v>
      </c>
      <c r="M17" s="28">
        <f>J17*K17+L17</f>
        <v>19712.112000000001</v>
      </c>
    </row>
    <row r="18" spans="1:17" x14ac:dyDescent="0.2">
      <c r="A18" s="75" t="s">
        <v>3122</v>
      </c>
      <c r="B18" s="76" t="s">
        <v>3121</v>
      </c>
      <c r="C18" s="77">
        <v>43390</v>
      </c>
      <c r="D18" s="36" t="s">
        <v>2301</v>
      </c>
      <c r="E18" s="24">
        <v>43377</v>
      </c>
      <c r="F18" s="74" t="s">
        <v>258</v>
      </c>
      <c r="G18" s="26" t="s">
        <v>471</v>
      </c>
      <c r="H18" s="47" t="s">
        <v>457</v>
      </c>
      <c r="I18" s="27" t="s">
        <v>56</v>
      </c>
      <c r="J18" s="62">
        <v>8</v>
      </c>
      <c r="K18" s="53">
        <v>1600</v>
      </c>
      <c r="L18" s="29">
        <f t="shared" si="0"/>
        <v>2048</v>
      </c>
      <c r="M18" s="28">
        <f>J18*K18+L18</f>
        <v>14848</v>
      </c>
    </row>
    <row r="19" spans="1:17" x14ac:dyDescent="0.2">
      <c r="A19" s="75" t="s">
        <v>3122</v>
      </c>
      <c r="B19" s="76" t="s">
        <v>3121</v>
      </c>
      <c r="C19" s="77">
        <v>43390</v>
      </c>
      <c r="D19" s="36" t="s">
        <v>2301</v>
      </c>
      <c r="E19" s="24">
        <v>43377</v>
      </c>
      <c r="F19" s="74" t="s">
        <v>258</v>
      </c>
      <c r="G19" s="26" t="s">
        <v>471</v>
      </c>
      <c r="H19" s="47" t="s">
        <v>2302</v>
      </c>
      <c r="I19" s="27" t="s">
        <v>56</v>
      </c>
      <c r="J19" s="62">
        <v>1</v>
      </c>
      <c r="K19" s="53">
        <v>1540</v>
      </c>
      <c r="L19" s="29">
        <f t="shared" si="0"/>
        <v>246.4</v>
      </c>
      <c r="M19" s="28">
        <f>J19*K19+L19</f>
        <v>1786.4</v>
      </c>
    </row>
    <row r="20" spans="1:17" x14ac:dyDescent="0.2">
      <c r="A20" s="75" t="s">
        <v>3122</v>
      </c>
      <c r="B20" s="76" t="s">
        <v>3121</v>
      </c>
      <c r="C20" s="77">
        <v>43390</v>
      </c>
      <c r="D20" s="36" t="s">
        <v>2301</v>
      </c>
      <c r="E20" s="24">
        <v>43377</v>
      </c>
      <c r="F20" s="74" t="s">
        <v>258</v>
      </c>
      <c r="G20" s="26" t="s">
        <v>471</v>
      </c>
      <c r="H20" s="47" t="s">
        <v>460</v>
      </c>
      <c r="I20" s="27" t="s">
        <v>56</v>
      </c>
      <c r="J20" s="62">
        <v>9</v>
      </c>
      <c r="K20" s="53">
        <v>495</v>
      </c>
      <c r="L20" s="29">
        <f t="shared" si="0"/>
        <v>712.80000000000007</v>
      </c>
      <c r="M20" s="28">
        <f>J20*K20+L20</f>
        <v>5167.8</v>
      </c>
    </row>
    <row r="21" spans="1:17" ht="25.5" x14ac:dyDescent="0.2">
      <c r="A21" s="75" t="s">
        <v>3124</v>
      </c>
      <c r="B21" s="76" t="s">
        <v>3123</v>
      </c>
      <c r="C21" s="77">
        <v>43392</v>
      </c>
      <c r="D21" s="36"/>
      <c r="E21" s="24"/>
      <c r="F21" s="74" t="s">
        <v>179</v>
      </c>
      <c r="G21" s="26" t="s">
        <v>30</v>
      </c>
      <c r="H21" s="47" t="s">
        <v>2338</v>
      </c>
      <c r="I21" s="27"/>
      <c r="J21" s="62"/>
      <c r="K21" s="53"/>
      <c r="L21" s="29">
        <f t="shared" si="0"/>
        <v>0</v>
      </c>
      <c r="M21" s="28">
        <v>10500</v>
      </c>
    </row>
    <row r="22" spans="1:17" ht="15" x14ac:dyDescent="0.25">
      <c r="A22" s="23"/>
      <c r="B22" s="23"/>
      <c r="C22" s="23"/>
      <c r="D22" s="25"/>
      <c r="E22" s="24"/>
      <c r="F22" s="24"/>
      <c r="G22" s="26"/>
      <c r="H22" s="32"/>
      <c r="I22" s="27"/>
      <c r="J22" s="62"/>
      <c r="K22" s="28"/>
      <c r="L22" s="29"/>
      <c r="M22" s="28">
        <f>SUM(M14:M21)</f>
        <v>99914.311999999991</v>
      </c>
      <c r="N22" s="1"/>
      <c r="O22" s="1"/>
      <c r="P22" s="1"/>
      <c r="Q22" s="1"/>
    </row>
    <row r="23" spans="1:17" ht="16.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58"/>
      <c r="P23" s="116"/>
      <c r="Q23" s="159"/>
    </row>
    <row r="24" spans="1:17" ht="16.5" x14ac:dyDescent="0.3">
      <c r="A24" s="38" t="s">
        <v>28</v>
      </c>
      <c r="B24" s="58" t="s">
        <v>2270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0"/>
      <c r="P24" s="116"/>
      <c r="Q24" s="157"/>
    </row>
    <row r="25" spans="1:17" ht="15" x14ac:dyDescent="0.25">
      <c r="A25" s="17"/>
      <c r="B25" s="15"/>
      <c r="C25" s="1"/>
      <c r="D25" s="46"/>
      <c r="E25" s="1"/>
      <c r="F25" s="1"/>
      <c r="G25" s="1"/>
      <c r="H25" s="1"/>
      <c r="I25" s="1"/>
      <c r="J25" s="1"/>
      <c r="K25" s="1"/>
      <c r="L25" s="1"/>
      <c r="M25" s="1"/>
      <c r="N25" s="1"/>
      <c r="O25" s="116"/>
      <c r="P25" s="116"/>
      <c r="Q25" s="116"/>
    </row>
    <row r="26" spans="1:17" ht="15" x14ac:dyDescent="0.25">
      <c r="A26" s="17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x14ac:dyDescent="0.25">
      <c r="A27" s="17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x14ac:dyDescent="0.25">
      <c r="A28" s="17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x14ac:dyDescent="0.25">
      <c r="A29" s="17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x14ac:dyDescent="0.25">
      <c r="A30" s="17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"/>
      <c r="O31" s="1"/>
      <c r="P31" s="1"/>
      <c r="Q31" s="1"/>
    </row>
    <row r="32" spans="1:17" ht="15" x14ac:dyDescent="0.25">
      <c r="A32" s="183" t="s">
        <v>23</v>
      </c>
      <c r="B32" s="183"/>
      <c r="C32" s="183"/>
      <c r="D32" s="33"/>
      <c r="E32" s="183" t="s">
        <v>24</v>
      </c>
      <c r="F32" s="183"/>
      <c r="G32" s="33"/>
      <c r="H32" s="171" t="s">
        <v>2581</v>
      </c>
      <c r="I32" s="33"/>
      <c r="J32" s="34"/>
      <c r="K32" s="171" t="s">
        <v>2643</v>
      </c>
      <c r="L32" s="34"/>
      <c r="M32" s="33"/>
    </row>
    <row r="33" spans="1:13" ht="13.9" customHeight="1" x14ac:dyDescent="0.25">
      <c r="A33" s="184" t="s">
        <v>2580</v>
      </c>
      <c r="B33" s="184"/>
      <c r="C33" s="184"/>
      <c r="D33" s="33"/>
      <c r="E33" s="185" t="s">
        <v>25</v>
      </c>
      <c r="F33" s="185"/>
      <c r="G33" s="33"/>
      <c r="H33" s="35" t="s">
        <v>26</v>
      </c>
      <c r="I33" s="33"/>
      <c r="J33" s="186" t="s">
        <v>2644</v>
      </c>
      <c r="K33" s="186"/>
      <c r="L33" s="186"/>
      <c r="M33" s="33"/>
    </row>
    <row r="34" spans="1:13" ht="15" x14ac:dyDescent="0.25">
      <c r="A34" s="55"/>
      <c r="B34" s="55"/>
      <c r="C34" s="55"/>
      <c r="D34" s="1"/>
      <c r="E34" s="1"/>
      <c r="F34" s="1"/>
      <c r="G34" s="1"/>
      <c r="H34" s="1"/>
      <c r="I34" s="1"/>
      <c r="J34" s="187"/>
      <c r="K34" s="187"/>
      <c r="L34" s="187"/>
      <c r="M34" s="1"/>
    </row>
    <row r="35" spans="1:13" ht="15" x14ac:dyDescent="0.25">
      <c r="A35" s="179" t="s">
        <v>27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</row>
  </sheetData>
  <mergeCells count="15">
    <mergeCell ref="A1:M1"/>
    <mergeCell ref="A9:C10"/>
    <mergeCell ref="G9:H9"/>
    <mergeCell ref="L9:M9"/>
    <mergeCell ref="G10:H10"/>
    <mergeCell ref="A7:C7"/>
    <mergeCell ref="A35:M35"/>
    <mergeCell ref="A11:B11"/>
    <mergeCell ref="C11:G11"/>
    <mergeCell ref="I11:M11"/>
    <mergeCell ref="A32:C32"/>
    <mergeCell ref="E32:F32"/>
    <mergeCell ref="A33:C33"/>
    <mergeCell ref="E33:F33"/>
    <mergeCell ref="J33:L34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colBreaks count="1" manualBreakCount="1">
    <brk id="13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2"/>
  <sheetViews>
    <sheetView zoomScaleNormal="100" workbookViewId="0">
      <selection activeCell="E25" sqref="E25"/>
    </sheetView>
  </sheetViews>
  <sheetFormatPr baseColWidth="10" defaultRowHeight="14.25" x14ac:dyDescent="0.2"/>
  <cols>
    <col min="1" max="1" width="13" bestFit="1" customWidth="1"/>
    <col min="2" max="2" width="12" customWidth="1"/>
    <col min="7" max="7" width="17.125" bestFit="1" customWidth="1"/>
    <col min="8" max="8" width="23.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8" x14ac:dyDescent="0.25">
      <c r="A5" s="79" t="s">
        <v>0</v>
      </c>
      <c r="B5" s="3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8" x14ac:dyDescent="0.25">
      <c r="A6" s="17"/>
      <c r="B6" s="1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469</v>
      </c>
      <c r="D11" s="181"/>
      <c r="E11" s="181"/>
      <c r="F11" s="181"/>
      <c r="G11" s="181"/>
      <c r="H11" s="9" t="s">
        <v>9</v>
      </c>
      <c r="I11" s="182" t="s">
        <v>695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15" x14ac:dyDescent="0.25">
      <c r="A14" s="71" t="s">
        <v>694</v>
      </c>
      <c r="B14" s="72" t="s">
        <v>693</v>
      </c>
      <c r="C14" s="73">
        <v>43200</v>
      </c>
      <c r="D14" s="49" t="s">
        <v>470</v>
      </c>
      <c r="E14" s="50">
        <v>43179</v>
      </c>
      <c r="F14" s="42" t="s">
        <v>285</v>
      </c>
      <c r="G14" s="26" t="s">
        <v>471</v>
      </c>
      <c r="H14" s="51" t="s">
        <v>472</v>
      </c>
      <c r="I14" s="40" t="s">
        <v>473</v>
      </c>
      <c r="J14" s="61">
        <v>18</v>
      </c>
      <c r="K14" s="52">
        <v>1680</v>
      </c>
      <c r="L14" s="29">
        <f>J14*K14*0.16</f>
        <v>4838.4000000000005</v>
      </c>
      <c r="M14" s="28">
        <f>J14*K14+L14</f>
        <v>35078.400000000001</v>
      </c>
    </row>
    <row r="15" spans="1:13" ht="15" x14ac:dyDescent="0.25">
      <c r="A15" s="71" t="s">
        <v>692</v>
      </c>
      <c r="B15" s="72" t="s">
        <v>691</v>
      </c>
      <c r="C15" s="73">
        <v>43217</v>
      </c>
      <c r="D15" s="49" t="s">
        <v>541</v>
      </c>
      <c r="E15" s="50">
        <v>43207</v>
      </c>
      <c r="F15" s="42" t="s">
        <v>258</v>
      </c>
      <c r="G15" s="26" t="s">
        <v>471</v>
      </c>
      <c r="H15" s="51" t="s">
        <v>481</v>
      </c>
      <c r="I15" s="40" t="s">
        <v>59</v>
      </c>
      <c r="J15" s="61">
        <v>1</v>
      </c>
      <c r="K15" s="52">
        <v>1980</v>
      </c>
      <c r="L15" s="29">
        <f>J15*K15*0.16</f>
        <v>316.8</v>
      </c>
      <c r="M15" s="28">
        <f>J15*K15+L15</f>
        <v>2296.8000000000002</v>
      </c>
    </row>
    <row r="16" spans="1:13" ht="15" x14ac:dyDescent="0.25">
      <c r="A16" s="71" t="s">
        <v>692</v>
      </c>
      <c r="B16" s="72" t="s">
        <v>691</v>
      </c>
      <c r="C16" s="73">
        <v>43217</v>
      </c>
      <c r="D16" s="49" t="s">
        <v>541</v>
      </c>
      <c r="E16" s="50">
        <v>43207</v>
      </c>
      <c r="F16" s="42" t="s">
        <v>258</v>
      </c>
      <c r="G16" s="26" t="s">
        <v>471</v>
      </c>
      <c r="H16" s="51" t="s">
        <v>482</v>
      </c>
      <c r="I16" s="40" t="s">
        <v>59</v>
      </c>
      <c r="J16" s="61">
        <v>1</v>
      </c>
      <c r="K16" s="52">
        <v>1980</v>
      </c>
      <c r="L16" s="29">
        <f>J16*K16*0.16</f>
        <v>316.8</v>
      </c>
      <c r="M16" s="28">
        <f>J16*K16+L16</f>
        <v>2296.8000000000002</v>
      </c>
    </row>
    <row r="17" spans="1:17" ht="15" x14ac:dyDescent="0.25">
      <c r="A17" s="30"/>
      <c r="B17" s="30"/>
      <c r="C17" s="24"/>
      <c r="D17" s="36"/>
      <c r="E17" s="24"/>
      <c r="F17" s="24"/>
      <c r="G17" s="26"/>
      <c r="H17" s="48"/>
      <c r="I17" s="27"/>
      <c r="J17" s="62"/>
      <c r="K17" s="53"/>
      <c r="L17" s="29">
        <f>J17*K17*0.16</f>
        <v>0</v>
      </c>
      <c r="M17" s="28">
        <f>J17*K17+L17</f>
        <v>0</v>
      </c>
      <c r="N17" s="1"/>
      <c r="O17" s="1"/>
      <c r="P17" s="1"/>
      <c r="Q17" s="1"/>
    </row>
    <row r="18" spans="1:17" ht="15" x14ac:dyDescent="0.25">
      <c r="A18" s="23"/>
      <c r="B18" s="23"/>
      <c r="C18" s="23"/>
      <c r="D18" s="25"/>
      <c r="E18" s="24"/>
      <c r="F18" s="24"/>
      <c r="G18" s="26"/>
      <c r="H18" s="32"/>
      <c r="I18" s="27"/>
      <c r="J18" s="62"/>
      <c r="K18" s="28"/>
      <c r="L18" s="29"/>
      <c r="M18" s="28">
        <f>SUM(M14:M17)</f>
        <v>39672.000000000007</v>
      </c>
      <c r="N18" s="1"/>
      <c r="O18" s="116"/>
      <c r="P18" s="116"/>
      <c r="Q18" s="116"/>
    </row>
    <row r="19" spans="1:17" ht="16.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16"/>
      <c r="Q19" s="159"/>
    </row>
    <row r="20" spans="1:17" ht="16.5" x14ac:dyDescent="0.3">
      <c r="A20" s="38" t="s">
        <v>28</v>
      </c>
      <c r="B20" s="58" t="s">
        <v>468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0"/>
      <c r="P20" s="116"/>
      <c r="Q20" s="157"/>
    </row>
    <row r="21" spans="1:17" ht="16.5" x14ac:dyDescent="0.3">
      <c r="A21" s="17"/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57"/>
      <c r="P21" s="116"/>
      <c r="Q21" s="116"/>
    </row>
    <row r="22" spans="1:17" ht="15" x14ac:dyDescent="0.25">
      <c r="A22" s="17"/>
      <c r="B22" s="15"/>
      <c r="C22" s="1"/>
      <c r="D22" s="46"/>
      <c r="E22" s="1"/>
      <c r="F22" s="1"/>
      <c r="G22" s="1"/>
      <c r="H22" s="1"/>
      <c r="I22" s="1"/>
      <c r="J22" s="1"/>
      <c r="K22" s="1"/>
      <c r="L22" s="1"/>
      <c r="M22" s="1"/>
      <c r="N22" s="1"/>
      <c r="O22" s="116"/>
      <c r="P22" s="116"/>
      <c r="Q22" s="116"/>
    </row>
    <row r="23" spans="1:17" ht="15" x14ac:dyDescent="0.25">
      <c r="A23" s="17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16"/>
      <c r="P23" s="116"/>
      <c r="Q23" s="116"/>
    </row>
    <row r="24" spans="1:17" ht="15" x14ac:dyDescent="0.25">
      <c r="A24" s="17"/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16"/>
      <c r="P24" s="116"/>
      <c r="Q24" s="116"/>
    </row>
    <row r="25" spans="1:17" ht="15" x14ac:dyDescent="0.25">
      <c r="A25" s="17"/>
      <c r="B25" s="1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x14ac:dyDescent="0.25">
      <c r="A26" s="17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x14ac:dyDescent="0.25">
      <c r="A27" s="17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"/>
      <c r="O28" s="1"/>
      <c r="P28" s="1"/>
      <c r="Q28" s="1"/>
    </row>
    <row r="29" spans="1:17" ht="15" x14ac:dyDescent="0.25">
      <c r="A29" s="183" t="s">
        <v>23</v>
      </c>
      <c r="B29" s="183"/>
      <c r="C29" s="183"/>
      <c r="D29" s="33"/>
      <c r="E29" s="183" t="s">
        <v>24</v>
      </c>
      <c r="F29" s="183"/>
      <c r="G29" s="33"/>
      <c r="H29" s="156" t="s">
        <v>2581</v>
      </c>
      <c r="I29" s="33"/>
      <c r="J29" s="34"/>
      <c r="K29" s="156" t="s">
        <v>2643</v>
      </c>
      <c r="L29" s="34"/>
      <c r="M29" s="33"/>
    </row>
    <row r="30" spans="1:17" ht="13.9" customHeight="1" x14ac:dyDescent="0.25">
      <c r="A30" s="184" t="s">
        <v>2580</v>
      </c>
      <c r="B30" s="184"/>
      <c r="C30" s="184"/>
      <c r="D30" s="33"/>
      <c r="E30" s="185" t="s">
        <v>25</v>
      </c>
      <c r="F30" s="185"/>
      <c r="G30" s="33"/>
      <c r="H30" s="35" t="s">
        <v>26</v>
      </c>
      <c r="I30" s="33"/>
      <c r="J30" s="186" t="s">
        <v>2644</v>
      </c>
      <c r="K30" s="186"/>
      <c r="L30" s="186"/>
      <c r="M30" s="33"/>
    </row>
    <row r="31" spans="1:17" ht="15" x14ac:dyDescent="0.25">
      <c r="A31" s="55"/>
      <c r="B31" s="55"/>
      <c r="C31" s="55"/>
      <c r="D31" s="1"/>
      <c r="E31" s="1"/>
      <c r="F31" s="1"/>
      <c r="G31" s="1"/>
      <c r="H31" s="1"/>
      <c r="I31" s="1"/>
      <c r="J31" s="187"/>
      <c r="K31" s="187"/>
      <c r="L31" s="187"/>
      <c r="M31" s="1"/>
    </row>
    <row r="32" spans="1:17" ht="15" x14ac:dyDescent="0.25">
      <c r="A32" s="179" t="s">
        <v>27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</row>
  </sheetData>
  <mergeCells count="15">
    <mergeCell ref="A1:M1"/>
    <mergeCell ref="A9:C10"/>
    <mergeCell ref="G9:H9"/>
    <mergeCell ref="L9:M9"/>
    <mergeCell ref="G10:H10"/>
    <mergeCell ref="A7:C7"/>
    <mergeCell ref="A32:M32"/>
    <mergeCell ref="A11:B11"/>
    <mergeCell ref="C11:G11"/>
    <mergeCell ref="I11:M11"/>
    <mergeCell ref="A29:C29"/>
    <mergeCell ref="E29:F29"/>
    <mergeCell ref="A30:C30"/>
    <mergeCell ref="E30:F30"/>
    <mergeCell ref="J30:L31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9" orientation="landscape" horizontalDpi="0" verticalDpi="0" r:id="rId2"/>
  <headerFooter>
    <oddFooter>Página &amp;P&amp;R&amp;A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R36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1.875" customWidth="1"/>
    <col min="7" max="7" width="19.375" bestFit="1" customWidth="1"/>
    <col min="8" max="8" width="23.5" bestFit="1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8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8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8" x14ac:dyDescent="0.25">
      <c r="A5" s="135" t="s">
        <v>0</v>
      </c>
      <c r="B5" s="38" t="s">
        <v>1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6" customHeight="1" x14ac:dyDescent="0.25">
      <c r="A6" s="17"/>
      <c r="B6" s="17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4.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2336</v>
      </c>
      <c r="D11" s="181"/>
      <c r="E11" s="181"/>
      <c r="F11" s="181"/>
      <c r="G11" s="181"/>
      <c r="H11" s="9" t="s">
        <v>9</v>
      </c>
      <c r="I11" s="182" t="s">
        <v>1895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ht="25.5" x14ac:dyDescent="0.25">
      <c r="A14" s="36" t="s">
        <v>2647</v>
      </c>
      <c r="B14" s="36" t="s">
        <v>2645</v>
      </c>
      <c r="C14" s="77">
        <v>43392</v>
      </c>
      <c r="D14" s="49"/>
      <c r="E14" s="50"/>
      <c r="F14" s="42" t="s">
        <v>179</v>
      </c>
      <c r="G14" s="26" t="s">
        <v>30</v>
      </c>
      <c r="H14" s="51" t="s">
        <v>2338</v>
      </c>
      <c r="I14" s="40"/>
      <c r="J14" s="61"/>
      <c r="K14" s="52"/>
      <c r="L14" s="29">
        <f t="shared" ref="L14:L22" si="0">J14*K14*0.16</f>
        <v>0</v>
      </c>
      <c r="M14" s="28">
        <v>6900</v>
      </c>
    </row>
    <row r="15" spans="1:13" ht="25.5" x14ac:dyDescent="0.25">
      <c r="A15" s="36" t="s">
        <v>2648</v>
      </c>
      <c r="B15" s="36" t="s">
        <v>2646</v>
      </c>
      <c r="C15" s="77">
        <v>43399</v>
      </c>
      <c r="D15" s="49"/>
      <c r="E15" s="50"/>
      <c r="F15" s="42" t="s">
        <v>179</v>
      </c>
      <c r="G15" s="26" t="s">
        <v>30</v>
      </c>
      <c r="H15" s="51" t="s">
        <v>2341</v>
      </c>
      <c r="I15" s="40"/>
      <c r="J15" s="61"/>
      <c r="K15" s="52"/>
      <c r="L15" s="29">
        <f t="shared" si="0"/>
        <v>0</v>
      </c>
      <c r="M15" s="28">
        <v>10900</v>
      </c>
    </row>
    <row r="16" spans="1:13" ht="25.5" x14ac:dyDescent="0.25">
      <c r="A16" s="36" t="s">
        <v>2649</v>
      </c>
      <c r="B16" s="36" t="s">
        <v>2650</v>
      </c>
      <c r="C16" s="77">
        <v>43404</v>
      </c>
      <c r="D16" s="49"/>
      <c r="E16" s="50"/>
      <c r="F16" s="42" t="s">
        <v>179</v>
      </c>
      <c r="G16" s="26" t="s">
        <v>30</v>
      </c>
      <c r="H16" s="51" t="s">
        <v>2365</v>
      </c>
      <c r="I16" s="40"/>
      <c r="J16" s="61"/>
      <c r="K16" s="52"/>
      <c r="L16" s="29">
        <f t="shared" si="0"/>
        <v>0</v>
      </c>
      <c r="M16" s="28">
        <v>13300</v>
      </c>
    </row>
    <row r="17" spans="1:18" ht="25.5" x14ac:dyDescent="0.25">
      <c r="A17" s="36" t="s">
        <v>2652</v>
      </c>
      <c r="B17" s="36" t="s">
        <v>2651</v>
      </c>
      <c r="C17" s="77">
        <v>43413</v>
      </c>
      <c r="D17" s="49"/>
      <c r="E17" s="50"/>
      <c r="F17" s="42" t="s">
        <v>179</v>
      </c>
      <c r="G17" s="26" t="s">
        <v>30</v>
      </c>
      <c r="H17" s="51" t="s">
        <v>2368</v>
      </c>
      <c r="I17" s="40"/>
      <c r="J17" s="61"/>
      <c r="K17" s="52"/>
      <c r="L17" s="29">
        <f t="shared" si="0"/>
        <v>0</v>
      </c>
      <c r="M17" s="28">
        <v>9600</v>
      </c>
    </row>
    <row r="18" spans="1:18" ht="15" x14ac:dyDescent="0.25">
      <c r="A18" s="36" t="s">
        <v>2655</v>
      </c>
      <c r="B18" s="36" t="s">
        <v>2656</v>
      </c>
      <c r="C18" s="77">
        <v>43433</v>
      </c>
      <c r="D18" s="36">
        <v>2694</v>
      </c>
      <c r="E18" s="24">
        <v>43402</v>
      </c>
      <c r="F18" s="42" t="s">
        <v>285</v>
      </c>
      <c r="G18" s="26" t="s">
        <v>82</v>
      </c>
      <c r="H18" s="47" t="s">
        <v>2460</v>
      </c>
      <c r="I18" s="27" t="s">
        <v>96</v>
      </c>
      <c r="J18" s="62">
        <v>1</v>
      </c>
      <c r="K18" s="53">
        <v>10950</v>
      </c>
      <c r="L18" s="29">
        <f t="shared" si="0"/>
        <v>1752</v>
      </c>
      <c r="M18" s="28">
        <f>J18*K18+L18</f>
        <v>12702</v>
      </c>
    </row>
    <row r="19" spans="1:18" ht="15" x14ac:dyDescent="0.25">
      <c r="A19" s="36" t="s">
        <v>2655</v>
      </c>
      <c r="B19" s="36" t="s">
        <v>2656</v>
      </c>
      <c r="C19" s="77">
        <v>43433</v>
      </c>
      <c r="D19" s="36">
        <v>2694</v>
      </c>
      <c r="E19" s="24">
        <v>43402</v>
      </c>
      <c r="F19" s="42" t="s">
        <v>285</v>
      </c>
      <c r="G19" s="26" t="s">
        <v>82</v>
      </c>
      <c r="H19" s="47" t="s">
        <v>86</v>
      </c>
      <c r="I19" s="27" t="s">
        <v>88</v>
      </c>
      <c r="J19" s="62">
        <v>50</v>
      </c>
      <c r="K19" s="53">
        <v>30</v>
      </c>
      <c r="L19" s="29">
        <f t="shared" si="0"/>
        <v>240</v>
      </c>
      <c r="M19" s="28">
        <f>J19*K19+L19</f>
        <v>1740</v>
      </c>
    </row>
    <row r="20" spans="1:18" ht="15" x14ac:dyDescent="0.25">
      <c r="A20" s="36" t="s">
        <v>2655</v>
      </c>
      <c r="B20" s="36" t="s">
        <v>2656</v>
      </c>
      <c r="C20" s="77">
        <v>43433</v>
      </c>
      <c r="D20" s="36">
        <v>2694</v>
      </c>
      <c r="E20" s="24">
        <v>43402</v>
      </c>
      <c r="F20" s="42" t="s">
        <v>285</v>
      </c>
      <c r="G20" s="26" t="s">
        <v>82</v>
      </c>
      <c r="H20" s="47" t="s">
        <v>590</v>
      </c>
      <c r="I20" s="27" t="s">
        <v>88</v>
      </c>
      <c r="J20" s="62">
        <v>5</v>
      </c>
      <c r="K20" s="53">
        <v>42</v>
      </c>
      <c r="L20" s="29">
        <f t="shared" si="0"/>
        <v>33.6</v>
      </c>
      <c r="M20" s="28">
        <f>J20*K20+L20</f>
        <v>243.6</v>
      </c>
    </row>
    <row r="21" spans="1:18" ht="15" x14ac:dyDescent="0.25">
      <c r="A21" s="36" t="s">
        <v>2655</v>
      </c>
      <c r="B21" s="36" t="s">
        <v>2656</v>
      </c>
      <c r="C21" s="77">
        <v>43433</v>
      </c>
      <c r="D21" s="36">
        <v>2694</v>
      </c>
      <c r="E21" s="24">
        <v>43402</v>
      </c>
      <c r="F21" s="42" t="s">
        <v>285</v>
      </c>
      <c r="G21" s="26" t="s">
        <v>82</v>
      </c>
      <c r="H21" s="47" t="s">
        <v>1366</v>
      </c>
      <c r="I21" s="27" t="s">
        <v>88</v>
      </c>
      <c r="J21" s="62">
        <v>5</v>
      </c>
      <c r="K21" s="53">
        <v>42</v>
      </c>
      <c r="L21" s="29">
        <f t="shared" si="0"/>
        <v>33.6</v>
      </c>
      <c r="M21" s="28">
        <f>J21*K21+L21</f>
        <v>243.6</v>
      </c>
    </row>
    <row r="22" spans="1:18" ht="15" x14ac:dyDescent="0.25">
      <c r="A22" s="36" t="s">
        <v>2654</v>
      </c>
      <c r="B22" s="36" t="s">
        <v>2653</v>
      </c>
      <c r="C22" s="77">
        <v>43433</v>
      </c>
      <c r="D22" s="36">
        <v>2695</v>
      </c>
      <c r="E22" s="24">
        <v>43402</v>
      </c>
      <c r="F22" s="42" t="s">
        <v>196</v>
      </c>
      <c r="G22" s="26" t="s">
        <v>82</v>
      </c>
      <c r="H22" s="47" t="s">
        <v>92</v>
      </c>
      <c r="I22" s="27" t="s">
        <v>96</v>
      </c>
      <c r="J22" s="62">
        <v>1</v>
      </c>
      <c r="K22" s="53">
        <v>2586.21</v>
      </c>
      <c r="L22" s="29">
        <f t="shared" si="0"/>
        <v>413.79360000000003</v>
      </c>
      <c r="M22" s="28">
        <f>J22*K22+L22</f>
        <v>3000.0036</v>
      </c>
    </row>
    <row r="23" spans="1:18" ht="15" x14ac:dyDescent="0.25">
      <c r="A23" s="23"/>
      <c r="B23" s="23"/>
      <c r="C23" s="23"/>
      <c r="D23" s="25"/>
      <c r="E23" s="24"/>
      <c r="F23" s="24"/>
      <c r="G23" s="26"/>
      <c r="H23" s="32"/>
      <c r="I23" s="27"/>
      <c r="J23" s="62"/>
      <c r="K23" s="28"/>
      <c r="L23" s="29"/>
      <c r="M23" s="28">
        <f>SUM(M14:M22)</f>
        <v>58629.203599999993</v>
      </c>
      <c r="N23" s="1"/>
      <c r="O23" s="116"/>
      <c r="P23" s="116"/>
      <c r="Q23" s="116"/>
      <c r="R23" s="117"/>
    </row>
    <row r="24" spans="1:18" ht="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8"/>
      <c r="P24" s="116"/>
      <c r="Q24" s="159"/>
      <c r="R24" s="117"/>
    </row>
    <row r="25" spans="1:18" ht="16.5" x14ac:dyDescent="0.3">
      <c r="A25" s="38" t="s">
        <v>28</v>
      </c>
      <c r="B25" s="58" t="s">
        <v>2337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0"/>
      <c r="P25" s="116"/>
      <c r="Q25" s="157"/>
      <c r="R25" s="117"/>
    </row>
    <row r="26" spans="1:18" ht="15" x14ac:dyDescent="0.25">
      <c r="A26" s="17"/>
      <c r="B26" s="15"/>
      <c r="C26" s="1"/>
      <c r="D26" s="46"/>
      <c r="E26" s="1"/>
      <c r="F26" s="1"/>
      <c r="G26" s="1"/>
      <c r="H26" s="1"/>
      <c r="I26" s="1"/>
      <c r="J26" s="1"/>
      <c r="K26" s="1"/>
      <c r="L26" s="1"/>
      <c r="M26" s="1"/>
      <c r="N26" s="1"/>
      <c r="O26" s="116"/>
      <c r="P26" s="116"/>
      <c r="Q26" s="116"/>
      <c r="R26" s="117"/>
    </row>
    <row r="27" spans="1:18" ht="15" x14ac:dyDescent="0.25">
      <c r="A27" s="17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16"/>
      <c r="P27" s="116"/>
      <c r="Q27" s="116"/>
      <c r="R27" s="117"/>
    </row>
    <row r="28" spans="1:18" ht="15" x14ac:dyDescent="0.25">
      <c r="A28" s="17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ht="15" x14ac:dyDescent="0.25">
      <c r="A29" s="17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ht="15" x14ac:dyDescent="0.25">
      <c r="A30" s="17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ht="15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"/>
      <c r="O32" s="1"/>
      <c r="P32" s="1"/>
      <c r="Q32" s="1"/>
    </row>
    <row r="33" spans="1:13" ht="15" x14ac:dyDescent="0.25">
      <c r="A33" s="183" t="s">
        <v>23</v>
      </c>
      <c r="B33" s="183"/>
      <c r="C33" s="183"/>
      <c r="D33" s="33"/>
      <c r="E33" s="183" t="s">
        <v>24</v>
      </c>
      <c r="F33" s="183"/>
      <c r="G33" s="33"/>
      <c r="H33" s="156" t="s">
        <v>2581</v>
      </c>
      <c r="I33" s="33"/>
      <c r="J33" s="34"/>
      <c r="K33" s="156" t="s">
        <v>2643</v>
      </c>
      <c r="L33" s="34"/>
      <c r="M33" s="33"/>
    </row>
    <row r="34" spans="1:13" ht="13.9" customHeight="1" x14ac:dyDescent="0.25">
      <c r="A34" s="184" t="s">
        <v>2580</v>
      </c>
      <c r="B34" s="184"/>
      <c r="C34" s="184"/>
      <c r="D34" s="33"/>
      <c r="E34" s="185" t="s">
        <v>25</v>
      </c>
      <c r="F34" s="185"/>
      <c r="G34" s="33"/>
      <c r="H34" s="35" t="s">
        <v>26</v>
      </c>
      <c r="I34" s="33"/>
      <c r="J34" s="186" t="s">
        <v>2644</v>
      </c>
      <c r="K34" s="186"/>
      <c r="L34" s="186"/>
      <c r="M34" s="33"/>
    </row>
    <row r="35" spans="1:13" ht="15" x14ac:dyDescent="0.25">
      <c r="A35" s="55"/>
      <c r="B35" s="55"/>
      <c r="C35" s="55"/>
      <c r="D35" s="1"/>
      <c r="E35" s="1"/>
      <c r="F35" s="1"/>
      <c r="G35" s="1"/>
      <c r="H35" s="1"/>
      <c r="I35" s="1"/>
      <c r="J35" s="187"/>
      <c r="K35" s="187"/>
      <c r="L35" s="187"/>
      <c r="M35" s="1"/>
    </row>
    <row r="36" spans="1:13" ht="15" x14ac:dyDescent="0.25">
      <c r="A36" s="179" t="s">
        <v>27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</sheetData>
  <mergeCells count="15">
    <mergeCell ref="A1:M1"/>
    <mergeCell ref="A9:C10"/>
    <mergeCell ref="G9:H9"/>
    <mergeCell ref="L9:M9"/>
    <mergeCell ref="G10:H10"/>
    <mergeCell ref="A7:C7"/>
    <mergeCell ref="A36:M36"/>
    <mergeCell ref="A11:B11"/>
    <mergeCell ref="C11:G11"/>
    <mergeCell ref="I11:M11"/>
    <mergeCell ref="A33:C33"/>
    <mergeCell ref="E33:F33"/>
    <mergeCell ref="A34:C34"/>
    <mergeCell ref="E34:F34"/>
    <mergeCell ref="J34:L35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37"/>
  <sheetViews>
    <sheetView zoomScaleNormal="100" workbookViewId="0">
      <selection activeCell="I11" sqref="I11:M11"/>
    </sheetView>
  </sheetViews>
  <sheetFormatPr baseColWidth="10" defaultRowHeight="14.25" x14ac:dyDescent="0.2"/>
  <cols>
    <col min="1" max="1" width="13" bestFit="1" customWidth="1"/>
    <col min="2" max="2" width="12.875" customWidth="1"/>
    <col min="3" max="3" width="7.375" bestFit="1" customWidth="1"/>
    <col min="4" max="4" width="8.625" bestFit="1" customWidth="1"/>
    <col min="5" max="5" width="7.375" bestFit="1" customWidth="1"/>
    <col min="6" max="6" width="8.5" bestFit="1" customWidth="1"/>
    <col min="7" max="7" width="19.75" bestFit="1" customWidth="1"/>
    <col min="8" max="8" width="33.25" customWidth="1"/>
  </cols>
  <sheetData>
    <row r="1" spans="1:13" ht="18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8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8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8" x14ac:dyDescent="0.25">
      <c r="A5" s="146" t="s">
        <v>0</v>
      </c>
      <c r="B5" s="38" t="s">
        <v>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6" customHeight="1" x14ac:dyDescent="0.25">
      <c r="A6" s="17"/>
      <c r="B6" s="17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5.75" x14ac:dyDescent="0.25">
      <c r="A7" s="178" t="s">
        <v>3128</v>
      </c>
      <c r="B7" s="178"/>
      <c r="C7" s="178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5.25" customHeight="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</row>
    <row r="9" spans="1:13" ht="16.5" x14ac:dyDescent="0.3">
      <c r="A9" s="174" t="s">
        <v>2</v>
      </c>
      <c r="B9" s="174"/>
      <c r="C9" s="174"/>
      <c r="D9" s="39" t="s">
        <v>3</v>
      </c>
      <c r="E9" s="18" t="s">
        <v>4</v>
      </c>
      <c r="F9" s="5"/>
      <c r="G9" s="175" t="s">
        <v>5</v>
      </c>
      <c r="H9" s="175"/>
      <c r="I9" s="18" t="s">
        <v>4</v>
      </c>
      <c r="J9" s="1"/>
      <c r="K9" s="6"/>
      <c r="L9" s="176"/>
      <c r="M9" s="176"/>
    </row>
    <row r="10" spans="1:13" ht="16.5" x14ac:dyDescent="0.3">
      <c r="A10" s="174"/>
      <c r="B10" s="174"/>
      <c r="C10" s="174"/>
      <c r="D10" s="7" t="s">
        <v>6</v>
      </c>
      <c r="F10" s="5"/>
      <c r="G10" s="177" t="s">
        <v>7</v>
      </c>
      <c r="H10" s="177"/>
      <c r="I10" s="5"/>
      <c r="J10" s="1"/>
      <c r="K10" s="1"/>
      <c r="L10" s="8"/>
      <c r="M10" s="8"/>
    </row>
    <row r="11" spans="1:13" ht="15" x14ac:dyDescent="0.25">
      <c r="A11" s="180" t="s">
        <v>8</v>
      </c>
      <c r="B11" s="180"/>
      <c r="C11" s="181" t="s">
        <v>566</v>
      </c>
      <c r="D11" s="181"/>
      <c r="E11" s="181"/>
      <c r="F11" s="181"/>
      <c r="G11" s="181"/>
      <c r="H11" s="9" t="s">
        <v>9</v>
      </c>
      <c r="I11" s="182" t="s">
        <v>391</v>
      </c>
      <c r="J11" s="182"/>
      <c r="K11" s="182"/>
      <c r="L11" s="182"/>
      <c r="M11" s="182"/>
    </row>
    <row r="12" spans="1:13" x14ac:dyDescent="0.2">
      <c r="A12" s="10"/>
      <c r="B12" s="10"/>
      <c r="C12" s="11"/>
      <c r="D12" s="12"/>
      <c r="E12" s="13"/>
      <c r="F12" s="13"/>
      <c r="G12" s="10"/>
      <c r="H12" s="10"/>
      <c r="I12" s="11"/>
      <c r="J12" s="14"/>
      <c r="K12" s="10"/>
      <c r="L12" s="10"/>
      <c r="M12" s="10"/>
    </row>
    <row r="13" spans="1:13" ht="51" x14ac:dyDescent="0.2">
      <c r="A13" s="19" t="s">
        <v>10</v>
      </c>
      <c r="B13" s="19" t="s">
        <v>11</v>
      </c>
      <c r="C13" s="19" t="s">
        <v>12</v>
      </c>
      <c r="D13" s="20" t="s">
        <v>13</v>
      </c>
      <c r="E13" s="21" t="s">
        <v>14</v>
      </c>
      <c r="F13" s="21" t="s">
        <v>15</v>
      </c>
      <c r="G13" s="19" t="s">
        <v>16</v>
      </c>
      <c r="H13" s="19" t="s">
        <v>17</v>
      </c>
      <c r="I13" s="19" t="s">
        <v>18</v>
      </c>
      <c r="J13" s="22" t="s">
        <v>19</v>
      </c>
      <c r="K13" s="19" t="s">
        <v>20</v>
      </c>
      <c r="L13" s="19" t="s">
        <v>21</v>
      </c>
      <c r="M13" s="19" t="s">
        <v>22</v>
      </c>
    </row>
    <row r="14" spans="1:13" x14ac:dyDescent="0.2">
      <c r="A14" s="75" t="s">
        <v>2658</v>
      </c>
      <c r="B14" s="76" t="s">
        <v>2657</v>
      </c>
      <c r="C14" s="77">
        <v>43420</v>
      </c>
      <c r="D14" s="49"/>
      <c r="E14" s="50"/>
      <c r="F14" s="74" t="s">
        <v>179</v>
      </c>
      <c r="G14" s="26" t="s">
        <v>2264</v>
      </c>
      <c r="H14" s="51" t="s">
        <v>2384</v>
      </c>
      <c r="I14" s="40"/>
      <c r="J14" s="61"/>
      <c r="K14" s="52"/>
      <c r="L14" s="29">
        <f t="shared" ref="L14:L22" si="0">J14*K14*0.16</f>
        <v>0</v>
      </c>
      <c r="M14" s="28">
        <v>9600</v>
      </c>
    </row>
    <row r="15" spans="1:13" x14ac:dyDescent="0.2">
      <c r="A15" s="75" t="s">
        <v>2663</v>
      </c>
      <c r="B15" s="76" t="s">
        <v>2662</v>
      </c>
      <c r="C15" s="77">
        <v>43427</v>
      </c>
      <c r="D15" s="49"/>
      <c r="E15" s="50"/>
      <c r="F15" s="74" t="s">
        <v>179</v>
      </c>
      <c r="G15" s="26" t="s">
        <v>2264</v>
      </c>
      <c r="H15" s="51" t="s">
        <v>2385</v>
      </c>
      <c r="I15" s="40"/>
      <c r="J15" s="61"/>
      <c r="K15" s="52"/>
      <c r="L15" s="29">
        <f t="shared" si="0"/>
        <v>0</v>
      </c>
      <c r="M15" s="28">
        <v>9600</v>
      </c>
    </row>
    <row r="16" spans="1:13" ht="25.5" x14ac:dyDescent="0.2">
      <c r="A16" s="75" t="s">
        <v>2660</v>
      </c>
      <c r="B16" s="76" t="s">
        <v>2659</v>
      </c>
      <c r="C16" s="77">
        <v>43431</v>
      </c>
      <c r="D16" s="49"/>
      <c r="E16" s="50"/>
      <c r="F16" s="74" t="s">
        <v>179</v>
      </c>
      <c r="G16" s="26" t="s">
        <v>2264</v>
      </c>
      <c r="H16" s="51" t="s">
        <v>2391</v>
      </c>
      <c r="I16" s="40"/>
      <c r="J16" s="61"/>
      <c r="K16" s="52"/>
      <c r="L16" s="29">
        <f t="shared" si="0"/>
        <v>0</v>
      </c>
      <c r="M16" s="28">
        <v>9600</v>
      </c>
    </row>
    <row r="17" spans="1:17" x14ac:dyDescent="0.2">
      <c r="A17" s="75" t="s">
        <v>2661</v>
      </c>
      <c r="B17" s="76" t="s">
        <v>2664</v>
      </c>
      <c r="C17" s="77">
        <v>43441</v>
      </c>
      <c r="D17" s="49"/>
      <c r="E17" s="50"/>
      <c r="F17" s="74" t="s">
        <v>179</v>
      </c>
      <c r="G17" s="26" t="s">
        <v>2264</v>
      </c>
      <c r="H17" s="51" t="s">
        <v>2392</v>
      </c>
      <c r="I17" s="40"/>
      <c r="J17" s="61"/>
      <c r="K17" s="52"/>
      <c r="L17" s="29">
        <f t="shared" si="0"/>
        <v>0</v>
      </c>
      <c r="M17" s="28">
        <v>9600</v>
      </c>
    </row>
    <row r="18" spans="1:17" x14ac:dyDescent="0.2">
      <c r="A18" s="75" t="s">
        <v>2667</v>
      </c>
      <c r="B18" s="76" t="s">
        <v>2665</v>
      </c>
      <c r="C18" s="77">
        <v>43448</v>
      </c>
      <c r="D18" s="36"/>
      <c r="E18" s="24"/>
      <c r="F18" s="74" t="s">
        <v>179</v>
      </c>
      <c r="G18" s="26" t="s">
        <v>2264</v>
      </c>
      <c r="H18" s="47" t="s">
        <v>2393</v>
      </c>
      <c r="I18" s="27"/>
      <c r="J18" s="62"/>
      <c r="K18" s="53"/>
      <c r="L18" s="29">
        <f t="shared" si="0"/>
        <v>0</v>
      </c>
      <c r="M18" s="28">
        <v>9600</v>
      </c>
    </row>
    <row r="19" spans="1:17" x14ac:dyDescent="0.2">
      <c r="A19" s="75" t="s">
        <v>2668</v>
      </c>
      <c r="B19" s="76" t="s">
        <v>2666</v>
      </c>
      <c r="C19" s="77">
        <v>43462</v>
      </c>
      <c r="D19" s="36"/>
      <c r="E19" s="24"/>
      <c r="F19" s="74" t="s">
        <v>179</v>
      </c>
      <c r="G19" s="26" t="s">
        <v>2264</v>
      </c>
      <c r="H19" s="47" t="s">
        <v>2394</v>
      </c>
      <c r="I19" s="27"/>
      <c r="J19" s="62"/>
      <c r="K19" s="53"/>
      <c r="L19" s="29">
        <f t="shared" si="0"/>
        <v>0</v>
      </c>
      <c r="M19" s="28">
        <v>3000</v>
      </c>
    </row>
    <row r="20" spans="1:17" x14ac:dyDescent="0.2">
      <c r="A20" s="75" t="s">
        <v>2670</v>
      </c>
      <c r="B20" s="76" t="s">
        <v>2669</v>
      </c>
      <c r="C20" s="77">
        <v>43426</v>
      </c>
      <c r="D20" s="36">
        <v>1164</v>
      </c>
      <c r="E20" s="24">
        <v>43411</v>
      </c>
      <c r="F20" s="74" t="s">
        <v>285</v>
      </c>
      <c r="G20" s="26" t="s">
        <v>2307</v>
      </c>
      <c r="H20" s="47" t="s">
        <v>2475</v>
      </c>
      <c r="I20" s="27" t="s">
        <v>77</v>
      </c>
      <c r="J20" s="62">
        <v>50</v>
      </c>
      <c r="K20" s="53">
        <v>47.413800000000002</v>
      </c>
      <c r="L20" s="29">
        <f t="shared" si="0"/>
        <v>379.31040000000002</v>
      </c>
      <c r="M20" s="28">
        <f>J20*K20+L20</f>
        <v>2750.0003999999999</v>
      </c>
    </row>
    <row r="21" spans="1:17" x14ac:dyDescent="0.2">
      <c r="A21" s="75" t="s">
        <v>2670</v>
      </c>
      <c r="B21" s="76" t="s">
        <v>2669</v>
      </c>
      <c r="C21" s="77">
        <v>43426</v>
      </c>
      <c r="D21" s="36">
        <v>1164</v>
      </c>
      <c r="E21" s="24">
        <v>43411</v>
      </c>
      <c r="F21" s="74" t="s">
        <v>285</v>
      </c>
      <c r="G21" s="26" t="s">
        <v>2307</v>
      </c>
      <c r="H21" s="47" t="s">
        <v>2476</v>
      </c>
      <c r="I21" s="27" t="s">
        <v>77</v>
      </c>
      <c r="J21" s="62">
        <v>50</v>
      </c>
      <c r="K21" s="53">
        <v>1206.8966</v>
      </c>
      <c r="L21" s="29">
        <f t="shared" si="0"/>
        <v>9655.1728000000003</v>
      </c>
      <c r="M21" s="28">
        <f>J21*K21+L21</f>
        <v>70000.002800000002</v>
      </c>
    </row>
    <row r="22" spans="1:17" x14ac:dyDescent="0.2">
      <c r="A22" s="75" t="s">
        <v>2671</v>
      </c>
      <c r="B22" s="76" t="s">
        <v>2672</v>
      </c>
      <c r="C22" s="77">
        <v>43430</v>
      </c>
      <c r="D22" s="36">
        <v>1167</v>
      </c>
      <c r="E22" s="24">
        <v>43419</v>
      </c>
      <c r="F22" s="74" t="s">
        <v>285</v>
      </c>
      <c r="G22" s="26" t="s">
        <v>2307</v>
      </c>
      <c r="H22" s="47" t="s">
        <v>2537</v>
      </c>
      <c r="I22" s="27" t="s">
        <v>77</v>
      </c>
      <c r="J22" s="62">
        <v>10</v>
      </c>
      <c r="K22" s="53">
        <v>64.650000000000006</v>
      </c>
      <c r="L22" s="29">
        <f t="shared" si="0"/>
        <v>103.44</v>
      </c>
      <c r="M22" s="28">
        <f>J22*K22+L22</f>
        <v>749.94</v>
      </c>
    </row>
    <row r="23" spans="1:17" ht="15" x14ac:dyDescent="0.25">
      <c r="A23" s="23"/>
      <c r="B23" s="23"/>
      <c r="C23" s="23"/>
      <c r="D23" s="25"/>
      <c r="E23" s="24"/>
      <c r="F23" s="24"/>
      <c r="G23" s="26"/>
      <c r="H23" s="32"/>
      <c r="I23" s="27"/>
      <c r="J23" s="62"/>
      <c r="K23" s="28"/>
      <c r="L23" s="29"/>
      <c r="M23" s="28">
        <f>SUM(M14:M22)</f>
        <v>124499.94320000001</v>
      </c>
      <c r="N23" s="1"/>
      <c r="O23" s="116"/>
      <c r="P23" s="116"/>
      <c r="Q23" s="116"/>
    </row>
    <row r="24" spans="1:17" ht="8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8"/>
      <c r="P24" s="116"/>
      <c r="Q24" s="159"/>
    </row>
    <row r="25" spans="1:17" ht="16.5" x14ac:dyDescent="0.3">
      <c r="A25" s="38" t="s">
        <v>28</v>
      </c>
      <c r="B25" s="58" t="s">
        <v>2383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0"/>
      <c r="P25" s="116"/>
      <c r="Q25" s="157"/>
    </row>
    <row r="26" spans="1:17" ht="16.5" x14ac:dyDescent="0.3">
      <c r="A26" s="17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57"/>
      <c r="P26" s="116"/>
      <c r="Q26" s="116"/>
    </row>
    <row r="27" spans="1:17" ht="15" x14ac:dyDescent="0.25">
      <c r="A27" s="17"/>
      <c r="B27" s="15"/>
      <c r="C27" s="1"/>
      <c r="D27" s="46"/>
      <c r="E27" s="1"/>
      <c r="F27" s="1"/>
      <c r="G27" s="1"/>
      <c r="H27" s="1"/>
      <c r="I27" s="1"/>
      <c r="J27" s="1"/>
      <c r="K27" s="1"/>
      <c r="L27" s="1"/>
      <c r="M27" s="1"/>
      <c r="N27" s="1"/>
      <c r="O27" s="116"/>
      <c r="P27" s="116"/>
      <c r="Q27" s="116"/>
    </row>
    <row r="28" spans="1:17" ht="15" x14ac:dyDescent="0.25">
      <c r="A28" s="17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16"/>
      <c r="P28" s="116"/>
      <c r="Q28" s="116"/>
    </row>
    <row r="29" spans="1:17" ht="15" x14ac:dyDescent="0.25">
      <c r="A29" s="17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16"/>
      <c r="P29" s="116"/>
      <c r="Q29" s="116"/>
    </row>
    <row r="30" spans="1:17" ht="15" x14ac:dyDescent="0.25">
      <c r="A30" s="17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x14ac:dyDescent="0.25">
      <c r="A31" s="1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x14ac:dyDescent="0.25">
      <c r="A32" s="1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"/>
      <c r="O33" s="1"/>
      <c r="P33" s="1"/>
      <c r="Q33" s="1"/>
    </row>
    <row r="34" spans="1:17" ht="15" x14ac:dyDescent="0.25">
      <c r="A34" s="183" t="s">
        <v>23</v>
      </c>
      <c r="B34" s="183"/>
      <c r="C34" s="183"/>
      <c r="D34" s="33"/>
      <c r="E34" s="188" t="s">
        <v>24</v>
      </c>
      <c r="F34" s="188"/>
      <c r="G34" s="188"/>
      <c r="H34" s="156" t="s">
        <v>2581</v>
      </c>
      <c r="I34" s="33"/>
      <c r="J34" s="34"/>
      <c r="K34" s="156" t="s">
        <v>2643</v>
      </c>
      <c r="L34" s="34"/>
      <c r="M34" s="33"/>
    </row>
    <row r="35" spans="1:17" ht="13.9" customHeight="1" x14ac:dyDescent="0.25">
      <c r="A35" s="184" t="s">
        <v>2580</v>
      </c>
      <c r="B35" s="184"/>
      <c r="C35" s="184"/>
      <c r="D35" s="33"/>
      <c r="E35" s="189" t="s">
        <v>3129</v>
      </c>
      <c r="F35" s="189"/>
      <c r="G35" s="189"/>
      <c r="H35" s="35" t="s">
        <v>26</v>
      </c>
      <c r="I35" s="33"/>
      <c r="J35" s="186" t="s">
        <v>2644</v>
      </c>
      <c r="K35" s="186"/>
      <c r="L35" s="186"/>
      <c r="M35" s="33"/>
    </row>
    <row r="36" spans="1:17" ht="15" x14ac:dyDescent="0.25">
      <c r="A36" s="55"/>
      <c r="B36" s="55"/>
      <c r="C36" s="55"/>
      <c r="D36" s="1"/>
      <c r="E36" s="1"/>
      <c r="F36" s="1"/>
      <c r="G36" s="1"/>
      <c r="H36" s="1"/>
      <c r="I36" s="1"/>
      <c r="J36" s="187"/>
      <c r="K36" s="187"/>
      <c r="L36" s="187"/>
      <c r="M36" s="1"/>
    </row>
    <row r="37" spans="1:17" ht="15" x14ac:dyDescent="0.25">
      <c r="A37" s="179" t="s">
        <v>27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</sheetData>
  <mergeCells count="15">
    <mergeCell ref="A1:M1"/>
    <mergeCell ref="A9:C10"/>
    <mergeCell ref="G9:H9"/>
    <mergeCell ref="L9:M9"/>
    <mergeCell ref="G10:H10"/>
    <mergeCell ref="A7:C7"/>
    <mergeCell ref="A37:M37"/>
    <mergeCell ref="A11:B11"/>
    <mergeCell ref="C11:G11"/>
    <mergeCell ref="I11:M11"/>
    <mergeCell ref="A34:C34"/>
    <mergeCell ref="A35:C35"/>
    <mergeCell ref="J35:L36"/>
    <mergeCell ref="E34:G34"/>
    <mergeCell ref="E35:G35"/>
  </mergeCells>
  <hyperlinks>
    <hyperlink ref="K8:M8" location="'Instructivo Anexo 1'!A1" display="INSTRUCTIVO"/>
    <hyperlink ref="G9:H9" r:id="rId1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2"/>
  <headerFooter>
    <oddFooter>Página &amp;P&amp;R&amp;A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65</vt:i4>
      </vt:variant>
      <vt:variant>
        <vt:lpstr>Rangos con nombre</vt:lpstr>
      </vt:variant>
      <vt:variant>
        <vt:i4>7</vt:i4>
      </vt:variant>
    </vt:vector>
  </HeadingPairs>
  <TitlesOfParts>
    <vt:vector size="72" baseType="lpstr">
      <vt:lpstr>006-AYS</vt:lpstr>
      <vt:lpstr>007-AYS</vt:lpstr>
      <vt:lpstr>017-AYS</vt:lpstr>
      <vt:lpstr>018-AYS</vt:lpstr>
      <vt:lpstr>020-AYS</vt:lpstr>
      <vt:lpstr>021-AYS</vt:lpstr>
      <vt:lpstr>022-AYS</vt:lpstr>
      <vt:lpstr>026-AYS</vt:lpstr>
      <vt:lpstr>027-ED</vt:lpstr>
      <vt:lpstr>028-AYS</vt:lpstr>
      <vt:lpstr>029-AYS</vt:lpstr>
      <vt:lpstr>030-AYS</vt:lpstr>
      <vt:lpstr>032-AYS</vt:lpstr>
      <vt:lpstr>036-AYS</vt:lpstr>
      <vt:lpstr>044-AYS</vt:lpstr>
      <vt:lpstr>047-AYS</vt:lpstr>
      <vt:lpstr>051-AYS</vt:lpstr>
      <vt:lpstr>056-AYS</vt:lpstr>
      <vt:lpstr>057-AYS</vt:lpstr>
      <vt:lpstr>059-AYS</vt:lpstr>
      <vt:lpstr>069-AYS</vt:lpstr>
      <vt:lpstr>072-AYS</vt:lpstr>
      <vt:lpstr>073-AYS</vt:lpstr>
      <vt:lpstr>080-SAL</vt:lpstr>
      <vt:lpstr>081-SAL</vt:lpstr>
      <vt:lpstr>083-SAL</vt:lpstr>
      <vt:lpstr>087-ED</vt:lpstr>
      <vt:lpstr>088-ED</vt:lpstr>
      <vt:lpstr>089-ED</vt:lpstr>
      <vt:lpstr>090-ED</vt:lpstr>
      <vt:lpstr>091-ED</vt:lpstr>
      <vt:lpstr>092-ED</vt:lpstr>
      <vt:lpstr>093-ED</vt:lpstr>
      <vt:lpstr>094-ED</vt:lpstr>
      <vt:lpstr>095-ED</vt:lpstr>
      <vt:lpstr>097-ED</vt:lpstr>
      <vt:lpstr>098-SAL</vt:lpstr>
      <vt:lpstr>099-ED</vt:lpstr>
      <vt:lpstr>101-ED</vt:lpstr>
      <vt:lpstr>106-ED</vt:lpstr>
      <vt:lpstr>110-ED</vt:lpstr>
      <vt:lpstr>113-ED</vt:lpstr>
      <vt:lpstr>114-ED</vt:lpstr>
      <vt:lpstr>115-ED</vt:lpstr>
      <vt:lpstr>116-ED</vt:lpstr>
      <vt:lpstr>117-ED</vt:lpstr>
      <vt:lpstr>118-URB</vt:lpstr>
      <vt:lpstr>119-URB</vt:lpstr>
      <vt:lpstr>121-URB</vt:lpstr>
      <vt:lpstr>131-GI</vt:lpstr>
      <vt:lpstr>188-AYS</vt:lpstr>
      <vt:lpstr>191-AYS</vt:lpstr>
      <vt:lpstr>193-AYS</vt:lpstr>
      <vt:lpstr>195-AYS</vt:lpstr>
      <vt:lpstr>213-SAL</vt:lpstr>
      <vt:lpstr>214-SAL</vt:lpstr>
      <vt:lpstr>215-ED</vt:lpstr>
      <vt:lpstr>216-ED</vt:lpstr>
      <vt:lpstr>218-ED</vt:lpstr>
      <vt:lpstr>220-ED</vt:lpstr>
      <vt:lpstr>222-AYS</vt:lpstr>
      <vt:lpstr>223-URB</vt:lpstr>
      <vt:lpstr>224-URB</vt:lpstr>
      <vt:lpstr>226-OP</vt:lpstr>
      <vt:lpstr>249-AYS</vt:lpstr>
      <vt:lpstr>'073-AYS'!Área_de_impresión</vt:lpstr>
      <vt:lpstr>'094-ED'!Área_de_impresión</vt:lpstr>
      <vt:lpstr>'095-ED'!Área_de_impresión</vt:lpstr>
      <vt:lpstr>'097-ED'!Área_de_impresión</vt:lpstr>
      <vt:lpstr>'188-AYS'!Área_de_impresión</vt:lpstr>
      <vt:lpstr>'195-AYS'!Área_de_impresión</vt:lpstr>
      <vt:lpstr>'222-AYS'!Área_de_impresión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Usuario de Windows</cp:lastModifiedBy>
  <cp:lastPrinted>2019-03-07T02:04:50Z</cp:lastPrinted>
  <dcterms:created xsi:type="dcterms:W3CDTF">2018-02-20T15:36:35Z</dcterms:created>
  <dcterms:modified xsi:type="dcterms:W3CDTF">2019-11-06T19:39:49Z</dcterms:modified>
</cp:coreProperties>
</file>