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\AIP\2018\Cuenta Anual 2017 (1)\Expediente Obra Pública\"/>
    </mc:Choice>
  </mc:AlternateContent>
  <bookViews>
    <workbookView showHorizontalScroll="0" showVerticalScroll="0" showSheetTabs="0" xWindow="0" yWindow="0" windowWidth="20490" windowHeight="7905" tabRatio="848" firstSheet="51"/>
  </bookViews>
  <sheets>
    <sheet name="001-AYS" sheetId="1" r:id="rId1"/>
    <sheet name="003-AYS" sheetId="2" r:id="rId2"/>
    <sheet name="008-AYS" sheetId="3" r:id="rId3"/>
    <sheet name="011-AYS" sheetId="4" r:id="rId4"/>
    <sheet name="012-AYS" sheetId="5" r:id="rId5"/>
    <sheet name="016-AYS" sheetId="6" r:id="rId6"/>
    <sheet name="022-AYS" sheetId="7" r:id="rId7"/>
    <sheet name="023-AYS" sheetId="8" r:id="rId8"/>
    <sheet name="024-AYS" sheetId="9" r:id="rId9"/>
    <sheet name="026-AYS" sheetId="10" r:id="rId10"/>
    <sheet name="027-AYS" sheetId="11" r:id="rId11"/>
    <sheet name="028-AYS" sheetId="12" r:id="rId12"/>
    <sheet name="034-AYS" sheetId="13" r:id="rId13"/>
    <sheet name="036-AYS" sheetId="14" r:id="rId14"/>
    <sheet name="037-URB" sheetId="15" r:id="rId15"/>
    <sheet name="039-AYS" sheetId="16" r:id="rId16"/>
    <sheet name="040-AYS" sheetId="17" r:id="rId17"/>
    <sheet name="045-AYS" sheetId="18" r:id="rId18"/>
    <sheet name="046-AYS" sheetId="19" r:id="rId19"/>
    <sheet name="047-AYS" sheetId="20" r:id="rId20"/>
    <sheet name="054-AYS" sheetId="21" r:id="rId21"/>
    <sheet name="055-AYS" sheetId="22" r:id="rId22"/>
    <sheet name="057-AYS" sheetId="23" r:id="rId23"/>
    <sheet name="064-AYS" sheetId="24" r:id="rId24"/>
    <sheet name="065-AYS" sheetId="25" r:id="rId25"/>
    <sheet name="068-AYS" sheetId="26" r:id="rId26"/>
    <sheet name="069-AYS" sheetId="27" r:id="rId27"/>
    <sheet name="070-AYS" sheetId="28" r:id="rId28"/>
    <sheet name="073-AYS" sheetId="29" r:id="rId29"/>
    <sheet name="075-AYS" sheetId="30" r:id="rId30"/>
    <sheet name="082-AYS" sheetId="31" r:id="rId31"/>
    <sheet name="085-AYS" sheetId="32" r:id="rId32"/>
    <sheet name="087-AYS" sheetId="33" r:id="rId33"/>
    <sheet name="088-AYS" sheetId="34" r:id="rId34"/>
    <sheet name="089-SAL" sheetId="35" r:id="rId35"/>
    <sheet name="090-SAL" sheetId="36" r:id="rId36"/>
    <sheet name="092-AYS" sheetId="37" r:id="rId37"/>
    <sheet name="094-AYS" sheetId="38" r:id="rId38"/>
    <sheet name="096-ED" sheetId="39" r:id="rId39"/>
    <sheet name="097-ED" sheetId="40" r:id="rId40"/>
    <sheet name="099-ED" sheetId="41" r:id="rId41"/>
    <sheet name="100-ED" sheetId="42" r:id="rId42"/>
    <sheet name="101-AYS" sheetId="43" r:id="rId43"/>
    <sheet name="102-AYS" sheetId="44" r:id="rId44"/>
    <sheet name="103-ED" sheetId="45" r:id="rId45"/>
    <sheet name="108-ED" sheetId="46" r:id="rId46"/>
    <sheet name="109-ED" sheetId="47" r:id="rId47"/>
    <sheet name="110-ED" sheetId="48" r:id="rId48"/>
    <sheet name="111-ED" sheetId="49" r:id="rId49"/>
    <sheet name="115-ED" sheetId="50" r:id="rId50"/>
    <sheet name="116-ED" sheetId="51" r:id="rId51"/>
    <sheet name="122-URB" sheetId="52" r:id="rId52"/>
    <sheet name="123-URB" sheetId="53" r:id="rId53"/>
    <sheet name="126-ED" sheetId="54" r:id="rId54"/>
    <sheet name="127-ED" sheetId="55" r:id="rId55"/>
    <sheet name="128-URB" sheetId="56" r:id="rId56"/>
    <sheet name="129-ED" sheetId="57" r:id="rId57"/>
    <sheet name="152-URB" sheetId="58" r:id="rId58"/>
    <sheet name="158-ED" sheetId="59" r:id="rId59"/>
    <sheet name="163-URB" sheetId="60" r:id="rId60"/>
    <sheet name="170-URB" sheetId="61" r:id="rId61"/>
    <sheet name="172-ED" sheetId="62" r:id="rId62"/>
    <sheet name="191-GI" sheetId="63" r:id="rId63"/>
    <sheet name="192-DI" sheetId="64" r:id="rId64"/>
    <sheet name="201-URB" sheetId="65" r:id="rId65"/>
    <sheet name="228-URB" sheetId="66" r:id="rId66"/>
  </sheets>
  <definedNames>
    <definedName name="_xlnm.Print_Area" localSheetId="57">'152-URB'!$A$1:$M$106</definedName>
    <definedName name="Z_B199B117_5486_47F8_B363_AA7ED6A717E7_.wvu.PrintArea" localSheetId="57" hidden="1">'152-URB'!$A$1:$M$106</definedName>
    <definedName name="Z_B46C6F73_E576_4327_952E_D30557363BE2_.wvu.PrintArea" localSheetId="57" hidden="1">'152-URB'!$A$1:$M$106</definedName>
  </definedNames>
  <calcPr calcId="162913"/>
  <customWorkbookViews>
    <customWorkbookView name="Tesoreria Zitacuaro - Vista personalizada" guid="{B46C6F73-E576-4327-952E-D30557363BE2}" mergeInterval="0" personalView="1" showHorizontalScroll="0" showVerticalScroll="0" showSheetTabs="0" xWindow="-1" yWindow="-1" windowWidth="1922" windowHeight="1042" tabRatio="848" activeSheetId="1"/>
    <customWorkbookView name="PRESENTACION" guid="{4382ED7B-C61C-4D65-AB0D-2E826B71B5E4}" maximized="1" xWindow="1" yWindow="1" windowWidth="1362" windowHeight="538" tabRatio="848" activeSheetId="3"/>
    <customWorkbookView name="I.S.C. Roberto Alvarado Sabino - Vista personalizada" guid="{B199B117-5486-47F8-B363-AA7ED6A717E7}" mergeInterval="0" personalView="1" maximized="1" showHorizontalScroll="0" showVerticalScroll="0" showSheetTabs="0" xWindow="-8" yWindow="-8" windowWidth="1382" windowHeight="754" tabRatio="848" activeSheetId="1"/>
  </customWorkbookViews>
</workbook>
</file>

<file path=xl/calcChain.xml><?xml version="1.0" encoding="utf-8"?>
<calcChain xmlns="http://schemas.openxmlformats.org/spreadsheetml/2006/main">
  <c r="L14" i="66" l="1"/>
  <c r="M14" i="66"/>
  <c r="L15" i="66"/>
  <c r="M15" i="66"/>
  <c r="L16" i="66"/>
  <c r="M16" i="66"/>
  <c r="L17" i="66"/>
  <c r="M17" i="66"/>
  <c r="L18" i="66"/>
  <c r="M18" i="66"/>
  <c r="L19" i="66"/>
  <c r="M19" i="66"/>
  <c r="L20" i="66"/>
  <c r="M20" i="66"/>
  <c r="L21" i="66"/>
  <c r="M21" i="66"/>
  <c r="L22" i="66"/>
  <c r="M22" i="66"/>
  <c r="M23" i="66"/>
  <c r="L14" i="65"/>
  <c r="M14" i="65"/>
  <c r="L15" i="65"/>
  <c r="M15" i="65"/>
  <c r="L16" i="65"/>
  <c r="M16" i="65"/>
  <c r="L17" i="65"/>
  <c r="M17" i="65"/>
  <c r="L18" i="65"/>
  <c r="M18" i="65"/>
  <c r="L19" i="65"/>
  <c r="M19" i="65"/>
  <c r="L20" i="65"/>
  <c r="M20" i="65"/>
  <c r="L21" i="65"/>
  <c r="M21" i="65"/>
  <c r="L22" i="65"/>
  <c r="M22" i="65"/>
  <c r="L23" i="65"/>
  <c r="M23" i="65"/>
  <c r="L24" i="65"/>
  <c r="M24" i="65"/>
  <c r="L25" i="65"/>
  <c r="M25" i="65"/>
  <c r="L26" i="65"/>
  <c r="M26" i="65"/>
  <c r="L27" i="65"/>
  <c r="M27" i="65"/>
  <c r="L28" i="65"/>
  <c r="M28" i="65"/>
  <c r="L29" i="65"/>
  <c r="M29" i="65"/>
  <c r="L30" i="65"/>
  <c r="M30" i="65"/>
  <c r="L31" i="65"/>
  <c r="M31" i="65"/>
  <c r="L32" i="65"/>
  <c r="M32" i="65"/>
  <c r="L33" i="65"/>
  <c r="M33" i="65"/>
  <c r="L34" i="65"/>
  <c r="M34" i="65"/>
  <c r="L35" i="65"/>
  <c r="M35" i="65"/>
  <c r="L36" i="65"/>
  <c r="M36" i="65"/>
  <c r="L37" i="65"/>
  <c r="M37" i="65"/>
  <c r="L38" i="65"/>
  <c r="M38" i="65"/>
  <c r="L39" i="65"/>
  <c r="M39" i="65"/>
  <c r="L40" i="65"/>
  <c r="M40" i="65"/>
  <c r="L41" i="65"/>
  <c r="M41" i="65"/>
  <c r="L42" i="65"/>
  <c r="M42" i="65"/>
  <c r="L43" i="65"/>
  <c r="L44" i="65"/>
  <c r="L45" i="65"/>
  <c r="L46" i="65"/>
  <c r="L47" i="65"/>
  <c r="L48" i="65"/>
  <c r="M48" i="65"/>
  <c r="L49" i="65"/>
  <c r="M49" i="65"/>
  <c r="L50" i="65"/>
  <c r="M50" i="65"/>
  <c r="L51" i="65"/>
  <c r="M51" i="65"/>
  <c r="L52" i="65"/>
  <c r="M52" i="65"/>
  <c r="L53" i="65"/>
  <c r="M53" i="65"/>
  <c r="L54" i="65"/>
  <c r="M54" i="65"/>
  <c r="M55" i="65"/>
  <c r="L14" i="64"/>
  <c r="M14" i="64"/>
  <c r="L15" i="64"/>
  <c r="M15" i="64"/>
  <c r="L16" i="64"/>
  <c r="M16" i="64"/>
  <c r="L17" i="64"/>
  <c r="M17" i="64"/>
  <c r="L18" i="64"/>
  <c r="M18" i="64"/>
  <c r="L19" i="64"/>
  <c r="M19" i="64"/>
  <c r="L20" i="64"/>
  <c r="M20" i="64"/>
  <c r="L21" i="64"/>
  <c r="M21" i="64"/>
  <c r="L22" i="64"/>
  <c r="M22" i="64"/>
  <c r="L23" i="64"/>
  <c r="M23" i="64"/>
  <c r="M24" i="64"/>
  <c r="L14" i="63"/>
  <c r="M14" i="63"/>
  <c r="L15" i="63"/>
  <c r="M15" i="63"/>
  <c r="L16" i="63"/>
  <c r="M16" i="63"/>
  <c r="L17" i="63"/>
  <c r="M17" i="63"/>
  <c r="L18" i="63"/>
  <c r="M18" i="63"/>
  <c r="L19" i="63"/>
  <c r="M19" i="63"/>
  <c r="L20" i="63"/>
  <c r="M20" i="63"/>
  <c r="L21" i="63"/>
  <c r="M21" i="63"/>
  <c r="L22" i="63"/>
  <c r="M22" i="63"/>
  <c r="L23" i="63"/>
  <c r="M23" i="63"/>
  <c r="L24" i="63"/>
  <c r="M24" i="63"/>
  <c r="L25" i="63"/>
  <c r="M25" i="63"/>
  <c r="L26" i="63"/>
  <c r="M26" i="63"/>
  <c r="L27" i="63"/>
  <c r="M27" i="63"/>
  <c r="L28" i="63"/>
  <c r="M28" i="63"/>
  <c r="L29" i="63"/>
  <c r="M29" i="63"/>
  <c r="L30" i="63"/>
  <c r="M30" i="63"/>
  <c r="L31" i="63"/>
  <c r="M31" i="63"/>
  <c r="L32" i="63"/>
  <c r="M32" i="63"/>
  <c r="L33" i="63"/>
  <c r="M33" i="63"/>
  <c r="L34" i="63"/>
  <c r="M34" i="63"/>
  <c r="L35" i="63"/>
  <c r="M35" i="63"/>
  <c r="L36" i="63"/>
  <c r="M36" i="63"/>
  <c r="L37" i="63"/>
  <c r="M37" i="63"/>
  <c r="L38" i="63"/>
  <c r="M38" i="63"/>
  <c r="L39" i="63"/>
  <c r="M39" i="63"/>
  <c r="L40" i="63"/>
  <c r="M40" i="63"/>
  <c r="L41" i="63"/>
  <c r="M41" i="63"/>
  <c r="L42" i="63"/>
  <c r="M42" i="63"/>
  <c r="L43" i="63"/>
  <c r="M43" i="63"/>
  <c r="L44" i="63"/>
  <c r="M44" i="63"/>
  <c r="L45" i="63"/>
  <c r="M45" i="63"/>
  <c r="L46" i="63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67" i="63"/>
  <c r="M67" i="63"/>
  <c r="L68" i="63"/>
  <c r="M68" i="63"/>
  <c r="L69" i="63"/>
  <c r="M69" i="63"/>
  <c r="L70" i="63"/>
  <c r="M70" i="63"/>
  <c r="L71" i="63"/>
  <c r="M71" i="63"/>
  <c r="L72" i="63"/>
  <c r="M72" i="63"/>
  <c r="L73" i="63"/>
  <c r="M73" i="63"/>
  <c r="L74" i="63"/>
  <c r="M74" i="63"/>
  <c r="L75" i="63"/>
  <c r="M75" i="63"/>
  <c r="L76" i="63"/>
  <c r="M76" i="63"/>
  <c r="L77" i="63"/>
  <c r="M77" i="63"/>
  <c r="L78" i="63"/>
  <c r="M78" i="63"/>
  <c r="L79" i="63"/>
  <c r="M79" i="63"/>
  <c r="L80" i="63"/>
  <c r="M80" i="63"/>
  <c r="L81" i="63"/>
  <c r="M81" i="63"/>
  <c r="L82" i="63"/>
  <c r="M82" i="63"/>
  <c r="L83" i="63"/>
  <c r="M83" i="63"/>
  <c r="L84" i="63"/>
  <c r="M84" i="63"/>
  <c r="L85" i="63"/>
  <c r="M85" i="63"/>
  <c r="L86" i="63"/>
  <c r="M86" i="63"/>
  <c r="L87" i="63"/>
  <c r="M87" i="63"/>
  <c r="L88" i="63"/>
  <c r="M88" i="63"/>
  <c r="L89" i="63"/>
  <c r="M89" i="63"/>
  <c r="L90" i="63"/>
  <c r="M90" i="63"/>
  <c r="L91" i="63"/>
  <c r="M91" i="63"/>
  <c r="L92" i="63"/>
  <c r="M92" i="63"/>
  <c r="L93" i="63"/>
  <c r="M93" i="63"/>
  <c r="L94" i="63"/>
  <c r="M94" i="63"/>
  <c r="M95" i="63"/>
  <c r="L15" i="62"/>
  <c r="L16" i="62"/>
  <c r="L17" i="62"/>
  <c r="L18" i="62"/>
  <c r="L19" i="62"/>
  <c r="M19" i="62"/>
  <c r="L20" i="62"/>
  <c r="M20" i="62"/>
  <c r="L21" i="62"/>
  <c r="M21" i="62"/>
  <c r="L22" i="62"/>
  <c r="M22" i="62"/>
  <c r="L23" i="62"/>
  <c r="M23" i="62"/>
  <c r="L24" i="62"/>
  <c r="M24" i="62"/>
  <c r="L25" i="62"/>
  <c r="M25" i="62"/>
  <c r="L26" i="62"/>
  <c r="M26" i="62"/>
  <c r="L27" i="62"/>
  <c r="M27" i="62"/>
  <c r="L28" i="62"/>
  <c r="M28" i="62"/>
  <c r="L29" i="62"/>
  <c r="L30" i="62"/>
  <c r="M30" i="62"/>
  <c r="L31" i="62"/>
  <c r="M31" i="62"/>
  <c r="L32" i="62"/>
  <c r="M32" i="62"/>
  <c r="L33" i="62"/>
  <c r="L34" i="62"/>
  <c r="L35" i="62"/>
  <c r="L36" i="62"/>
  <c r="M36" i="62"/>
  <c r="L37" i="62"/>
  <c r="M37" i="62"/>
  <c r="L38" i="62"/>
  <c r="M38" i="62"/>
  <c r="L39" i="62"/>
  <c r="M39" i="62"/>
  <c r="L40" i="62"/>
  <c r="M40" i="62"/>
  <c r="L41" i="62"/>
  <c r="M41" i="62"/>
  <c r="L42" i="62"/>
  <c r="M42" i="62"/>
  <c r="L43" i="62"/>
  <c r="M43" i="62"/>
  <c r="L44" i="62"/>
  <c r="M44" i="62"/>
  <c r="L45" i="62"/>
  <c r="M45" i="62"/>
  <c r="L46" i="62"/>
  <c r="M46" i="62"/>
  <c r="L47" i="62"/>
  <c r="M47" i="62"/>
  <c r="L48" i="62"/>
  <c r="M48" i="62"/>
  <c r="L49" i="62"/>
  <c r="M49" i="62"/>
  <c r="L50" i="62"/>
  <c r="M50" i="62"/>
  <c r="L51" i="62"/>
  <c r="M51" i="62"/>
  <c r="L52" i="62"/>
  <c r="M52" i="62"/>
  <c r="L53" i="62"/>
  <c r="M53" i="62"/>
  <c r="L54" i="62"/>
  <c r="M54" i="62"/>
  <c r="L55" i="62"/>
  <c r="M55" i="62"/>
  <c r="L56" i="62"/>
  <c r="M56" i="62"/>
  <c r="L57" i="62"/>
  <c r="M57" i="62"/>
  <c r="L58" i="62"/>
  <c r="M58" i="62"/>
  <c r="L59" i="62"/>
  <c r="M59" i="62"/>
  <c r="L60" i="62"/>
  <c r="M60" i="62"/>
  <c r="L61" i="62"/>
  <c r="M61" i="62"/>
  <c r="L62" i="62"/>
  <c r="M62" i="62"/>
  <c r="L63" i="62"/>
  <c r="M63" i="62"/>
  <c r="L64" i="62"/>
  <c r="M64" i="62"/>
  <c r="L65" i="62"/>
  <c r="M65" i="62"/>
  <c r="L66" i="62"/>
  <c r="M66" i="62"/>
  <c r="L67" i="62"/>
  <c r="M67" i="62"/>
  <c r="L68" i="62"/>
  <c r="M68" i="62"/>
  <c r="L69" i="62"/>
  <c r="M69" i="62"/>
  <c r="L70" i="62"/>
  <c r="M70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L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L90" i="62"/>
  <c r="M90" i="62"/>
  <c r="L91" i="62"/>
  <c r="M91" i="62"/>
  <c r="L92" i="62"/>
  <c r="M92" i="62"/>
  <c r="L93" i="62"/>
  <c r="M93" i="62"/>
  <c r="L94" i="62"/>
  <c r="M94" i="62"/>
  <c r="L95" i="62"/>
  <c r="M95" i="62"/>
  <c r="L96" i="62"/>
  <c r="M96" i="62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L112" i="62"/>
  <c r="M112" i="62"/>
  <c r="L113" i="62"/>
  <c r="M113" i="62"/>
  <c r="L114" i="62"/>
  <c r="L115" i="62"/>
  <c r="L116" i="62"/>
  <c r="L117" i="62"/>
  <c r="M117" i="62"/>
  <c r="L118" i="62"/>
  <c r="M118" i="62"/>
  <c r="L119" i="62"/>
  <c r="M119" i="62"/>
  <c r="L120" i="62"/>
  <c r="M120" i="62"/>
  <c r="L121" i="62"/>
  <c r="M121" i="62"/>
  <c r="M122" i="62"/>
  <c r="L14" i="61"/>
  <c r="M14" i="61"/>
  <c r="L15" i="61"/>
  <c r="M15" i="61"/>
  <c r="L16" i="61"/>
  <c r="M16" i="61"/>
  <c r="L17" i="61"/>
  <c r="M17" i="61"/>
  <c r="L18" i="61"/>
  <c r="M18" i="61"/>
  <c r="L19" i="61"/>
  <c r="M19" i="61"/>
  <c r="L20" i="61"/>
  <c r="M20" i="61"/>
  <c r="M21" i="61"/>
  <c r="L14" i="60"/>
  <c r="M14" i="60"/>
  <c r="L15" i="60"/>
  <c r="M15" i="60"/>
  <c r="L16" i="60"/>
  <c r="M16" i="60"/>
  <c r="L17" i="60"/>
  <c r="M17" i="60"/>
  <c r="L18" i="60"/>
  <c r="M18" i="60"/>
  <c r="L19" i="60"/>
  <c r="M19" i="60"/>
  <c r="L20" i="60"/>
  <c r="M20" i="60"/>
  <c r="L21" i="60"/>
  <c r="M21" i="60"/>
  <c r="L22" i="60"/>
  <c r="L23" i="60"/>
  <c r="M23" i="60"/>
  <c r="L24" i="60"/>
  <c r="M24" i="60"/>
  <c r="L25" i="60"/>
  <c r="M25" i="60"/>
  <c r="L26" i="60"/>
  <c r="L27" i="60"/>
  <c r="M27" i="60"/>
  <c r="L28" i="60"/>
  <c r="L29" i="60"/>
  <c r="M29" i="60"/>
  <c r="M30" i="60"/>
  <c r="L16" i="59"/>
  <c r="L17" i="59"/>
  <c r="L18" i="59"/>
  <c r="M18" i="59"/>
  <c r="L19" i="59"/>
  <c r="M19" i="59"/>
  <c r="L20" i="59"/>
  <c r="M20" i="59"/>
  <c r="L21" i="59"/>
  <c r="M21" i="59"/>
  <c r="L22" i="59"/>
  <c r="M22" i="59"/>
  <c r="L23" i="59"/>
  <c r="M23" i="59"/>
  <c r="L24" i="59"/>
  <c r="M24" i="59"/>
  <c r="L25" i="59"/>
  <c r="M25" i="59"/>
  <c r="L26" i="59"/>
  <c r="M26" i="59"/>
  <c r="L27" i="59"/>
  <c r="M27" i="59"/>
  <c r="L28" i="59"/>
  <c r="M28" i="59"/>
  <c r="L29" i="59"/>
  <c r="M29" i="59"/>
  <c r="L30" i="59"/>
  <c r="L31" i="59"/>
  <c r="M31" i="59"/>
  <c r="L32" i="59"/>
  <c r="M32" i="59"/>
  <c r="L33" i="59"/>
  <c r="M33" i="59"/>
  <c r="L34" i="59"/>
  <c r="L35" i="59"/>
  <c r="L36" i="59"/>
  <c r="M36" i="59"/>
  <c r="L37" i="59"/>
  <c r="M37" i="59"/>
  <c r="L38" i="59"/>
  <c r="M38" i="59"/>
  <c r="L39" i="59"/>
  <c r="M39" i="59"/>
  <c r="L40" i="59"/>
  <c r="M40" i="59"/>
  <c r="L41" i="59"/>
  <c r="M41" i="59"/>
  <c r="L42" i="59"/>
  <c r="L43" i="59"/>
  <c r="L44" i="59"/>
  <c r="M44" i="59"/>
  <c r="L45" i="59"/>
  <c r="M45" i="59"/>
  <c r="L46" i="59"/>
  <c r="M46" i="59"/>
  <c r="L47" i="59"/>
  <c r="M47" i="59"/>
  <c r="L48" i="59"/>
  <c r="M48" i="59"/>
  <c r="L49" i="59"/>
  <c r="M49" i="59"/>
  <c r="L50" i="59"/>
  <c r="M50" i="59"/>
  <c r="L51" i="59"/>
  <c r="M51" i="59"/>
  <c r="L52" i="59"/>
  <c r="M52" i="59"/>
  <c r="L53" i="59"/>
  <c r="M53" i="59"/>
  <c r="L54" i="59"/>
  <c r="M54" i="59"/>
  <c r="L55" i="59"/>
  <c r="M55" i="59"/>
  <c r="L56" i="59"/>
  <c r="M56" i="59"/>
  <c r="L57" i="59"/>
  <c r="M57" i="59"/>
  <c r="L58" i="59"/>
  <c r="L59" i="59"/>
  <c r="L60" i="59"/>
  <c r="M60" i="59"/>
  <c r="L61" i="59"/>
  <c r="M61" i="59"/>
  <c r="L62" i="59"/>
  <c r="M62" i="59"/>
  <c r="L63" i="59"/>
  <c r="M63" i="59"/>
  <c r="L64" i="59"/>
  <c r="M64" i="59"/>
  <c r="L65" i="59"/>
  <c r="M65" i="59"/>
  <c r="L66" i="59"/>
  <c r="M66" i="59"/>
  <c r="L67" i="59"/>
  <c r="M67" i="59"/>
  <c r="L68" i="59"/>
  <c r="M68" i="59"/>
  <c r="L69" i="59"/>
  <c r="M69" i="59"/>
  <c r="M70" i="59"/>
  <c r="L14" i="58"/>
  <c r="L15" i="58"/>
  <c r="L16" i="58"/>
  <c r="L17" i="58"/>
  <c r="L18" i="58"/>
  <c r="L19" i="58"/>
  <c r="L20" i="58"/>
  <c r="L21" i="58"/>
  <c r="L22" i="58"/>
  <c r="M22" i="58"/>
  <c r="L23" i="58"/>
  <c r="M23" i="58"/>
  <c r="L24" i="58"/>
  <c r="M24" i="58"/>
  <c r="L25" i="58"/>
  <c r="M25" i="58"/>
  <c r="L26" i="58"/>
  <c r="M26" i="58"/>
  <c r="L27" i="58"/>
  <c r="M27" i="58"/>
  <c r="L28" i="58"/>
  <c r="M28" i="58"/>
  <c r="L29" i="58"/>
  <c r="M29" i="58"/>
  <c r="L30" i="58"/>
  <c r="M30" i="58"/>
  <c r="L31" i="58"/>
  <c r="M31" i="58"/>
  <c r="L32" i="58"/>
  <c r="M32" i="58"/>
  <c r="L33" i="58"/>
  <c r="M33" i="58"/>
  <c r="L34" i="58"/>
  <c r="M34" i="58"/>
  <c r="L35" i="58"/>
  <c r="M35" i="58"/>
  <c r="L36" i="58"/>
  <c r="M36" i="58"/>
  <c r="L37" i="58"/>
  <c r="L38" i="58"/>
  <c r="M38" i="58"/>
  <c r="L39" i="58"/>
  <c r="M39" i="58"/>
  <c r="L40" i="58"/>
  <c r="M40" i="58"/>
  <c r="L41" i="58"/>
  <c r="M41" i="58"/>
  <c r="L42" i="58"/>
  <c r="M42" i="58"/>
  <c r="L43" i="58"/>
  <c r="M43" i="58"/>
  <c r="L44" i="58"/>
  <c r="M44" i="58"/>
  <c r="L45" i="58"/>
  <c r="M45" i="58"/>
  <c r="L46" i="58"/>
  <c r="M46" i="58"/>
  <c r="L47" i="58"/>
  <c r="M47" i="58"/>
  <c r="L48" i="58"/>
  <c r="M48" i="58"/>
  <c r="L49" i="58"/>
  <c r="M49" i="58"/>
  <c r="L50" i="58"/>
  <c r="M50" i="58"/>
  <c r="L51" i="58"/>
  <c r="M51" i="58"/>
  <c r="L52" i="58"/>
  <c r="M52" i="58"/>
  <c r="L53" i="58"/>
  <c r="M53" i="58"/>
  <c r="L54" i="58"/>
  <c r="M54" i="58"/>
  <c r="L55" i="58"/>
  <c r="M55" i="58"/>
  <c r="L56" i="58"/>
  <c r="M56" i="58"/>
  <c r="L57" i="58"/>
  <c r="M57" i="58"/>
  <c r="L58" i="58"/>
  <c r="M58" i="58"/>
  <c r="L59" i="58"/>
  <c r="M59" i="58"/>
  <c r="L60" i="58"/>
  <c r="M60" i="58"/>
  <c r="L61" i="58"/>
  <c r="M61" i="58"/>
  <c r="L62" i="58"/>
  <c r="M62" i="58"/>
  <c r="L63" i="58"/>
  <c r="M63" i="58"/>
  <c r="L64" i="58"/>
  <c r="M64" i="58"/>
  <c r="L65" i="58"/>
  <c r="M65" i="58"/>
  <c r="L66" i="58"/>
  <c r="M66" i="58"/>
  <c r="L67" i="58"/>
  <c r="M67" i="58"/>
  <c r="L68" i="58"/>
  <c r="M68" i="58"/>
  <c r="L69" i="58"/>
  <c r="M69" i="58"/>
  <c r="L70" i="58"/>
  <c r="M70" i="58"/>
  <c r="L71" i="58"/>
  <c r="M71" i="58"/>
  <c r="L72" i="58"/>
  <c r="M72" i="58"/>
  <c r="L73" i="58"/>
  <c r="M73" i="58"/>
  <c r="L74" i="58"/>
  <c r="M74" i="58"/>
  <c r="L75" i="58"/>
  <c r="M75" i="58"/>
  <c r="L76" i="58"/>
  <c r="M76" i="58"/>
  <c r="L77" i="58"/>
  <c r="M77" i="58"/>
  <c r="L78" i="58"/>
  <c r="M78" i="58"/>
  <c r="L79" i="58"/>
  <c r="M79" i="58"/>
  <c r="L80" i="58"/>
  <c r="M80" i="58"/>
  <c r="L81" i="58"/>
  <c r="M81" i="58"/>
  <c r="L82" i="58"/>
  <c r="M82" i="58"/>
  <c r="L83" i="58"/>
  <c r="M83" i="58"/>
  <c r="L84" i="58"/>
  <c r="L85" i="58"/>
  <c r="L86" i="58"/>
  <c r="M86" i="58"/>
  <c r="L87" i="58"/>
  <c r="M87" i="58"/>
  <c r="L88" i="58"/>
  <c r="M88" i="58"/>
  <c r="L89" i="58"/>
  <c r="M89" i="58"/>
  <c r="L90" i="58"/>
  <c r="M90" i="58"/>
  <c r="L91" i="58"/>
  <c r="M91" i="58"/>
  <c r="L92" i="58"/>
  <c r="M92" i="58"/>
  <c r="L93" i="58"/>
  <c r="M93" i="58"/>
  <c r="L94" i="58"/>
  <c r="M94" i="58"/>
  <c r="M95" i="58"/>
  <c r="L14" i="57"/>
  <c r="L15" i="57"/>
  <c r="L16" i="57"/>
  <c r="L17" i="57"/>
  <c r="L18" i="57"/>
  <c r="M18" i="57"/>
  <c r="L19" i="57"/>
  <c r="M19" i="57"/>
  <c r="L20" i="57"/>
  <c r="L21" i="57"/>
  <c r="L22" i="57"/>
  <c r="L23" i="57"/>
  <c r="M23" i="57"/>
  <c r="L24" i="57"/>
  <c r="M24" i="57"/>
  <c r="L25" i="57"/>
  <c r="M25" i="57"/>
  <c r="L26" i="57"/>
  <c r="M26" i="57"/>
  <c r="L27" i="57"/>
  <c r="M27" i="57"/>
  <c r="L28" i="57"/>
  <c r="M28" i="57"/>
  <c r="L29" i="57"/>
  <c r="M29" i="57"/>
  <c r="L30" i="57"/>
  <c r="M30" i="57"/>
  <c r="L31" i="57"/>
  <c r="M31" i="57"/>
  <c r="L32" i="57"/>
  <c r="M32" i="57"/>
  <c r="L33" i="57"/>
  <c r="M33" i="57"/>
  <c r="L34" i="57"/>
  <c r="L35" i="57"/>
  <c r="L36" i="57"/>
  <c r="M36" i="57"/>
  <c r="L37" i="57"/>
  <c r="L38" i="57"/>
  <c r="L39" i="57"/>
  <c r="L40" i="57"/>
  <c r="M40" i="57"/>
  <c r="L41" i="57"/>
  <c r="L42" i="57"/>
  <c r="L43" i="57"/>
  <c r="L44" i="57"/>
  <c r="L45" i="57"/>
  <c r="M45" i="57"/>
  <c r="L46" i="57"/>
  <c r="M46" i="57"/>
  <c r="L47" i="57"/>
  <c r="M47" i="57"/>
  <c r="L48" i="57"/>
  <c r="L49" i="57"/>
  <c r="L50" i="57"/>
  <c r="M50" i="57"/>
  <c r="L51" i="57"/>
  <c r="M51" i="57"/>
  <c r="L52" i="57"/>
  <c r="M52" i="57"/>
  <c r="L53" i="57"/>
  <c r="M53" i="57"/>
  <c r="L54" i="57"/>
  <c r="M54" i="57"/>
  <c r="M55" i="57"/>
  <c r="L14" i="56"/>
  <c r="M14" i="56"/>
  <c r="L15" i="56"/>
  <c r="M15" i="56"/>
  <c r="L16" i="56"/>
  <c r="M16" i="56"/>
  <c r="L17" i="56"/>
  <c r="M17" i="56"/>
  <c r="L18" i="56"/>
  <c r="M18" i="56"/>
  <c r="L19" i="56"/>
  <c r="M19" i="56"/>
  <c r="L20" i="56"/>
  <c r="M20" i="56"/>
  <c r="L21" i="56"/>
  <c r="M21" i="56"/>
  <c r="L22" i="56"/>
  <c r="M22" i="56"/>
  <c r="L23" i="56"/>
  <c r="M23" i="56"/>
  <c r="L24" i="56"/>
  <c r="M24" i="56"/>
  <c r="L25" i="56"/>
  <c r="M25" i="56"/>
  <c r="L26" i="56"/>
  <c r="M26" i="56"/>
  <c r="L27" i="56"/>
  <c r="M27" i="56"/>
  <c r="L28" i="56"/>
  <c r="M28" i="56"/>
  <c r="L29" i="56"/>
  <c r="M29" i="56"/>
  <c r="L30" i="56"/>
  <c r="M30" i="56"/>
  <c r="L31" i="56"/>
  <c r="L32" i="56"/>
  <c r="M32" i="56"/>
  <c r="L33" i="56"/>
  <c r="M33" i="56"/>
  <c r="L34" i="56"/>
  <c r="M34" i="56"/>
  <c r="L35" i="56"/>
  <c r="M35" i="56"/>
  <c r="L36" i="56"/>
  <c r="M36" i="56"/>
  <c r="L37" i="56"/>
  <c r="M37" i="56"/>
  <c r="L38" i="56"/>
  <c r="M38" i="56"/>
  <c r="L39" i="56"/>
  <c r="M39" i="56"/>
  <c r="L40" i="56"/>
  <c r="L41" i="56"/>
  <c r="L42" i="56"/>
  <c r="M42" i="56"/>
  <c r="L43" i="56"/>
  <c r="M43" i="56"/>
  <c r="L44" i="56"/>
  <c r="M44" i="56"/>
  <c r="L45" i="56"/>
  <c r="M45" i="56"/>
  <c r="L46" i="56"/>
  <c r="M46" i="56"/>
  <c r="L47" i="56"/>
  <c r="M47" i="56"/>
  <c r="L48" i="56"/>
  <c r="M48" i="56"/>
  <c r="L49" i="56"/>
  <c r="M49" i="56"/>
  <c r="L50" i="56"/>
  <c r="M50" i="56"/>
  <c r="L51" i="56"/>
  <c r="M51" i="56"/>
  <c r="L52" i="56"/>
  <c r="M52" i="56"/>
  <c r="L53" i="56"/>
  <c r="M53" i="56"/>
  <c r="L54" i="56"/>
  <c r="M54" i="56"/>
  <c r="L55" i="56"/>
  <c r="M55" i="56"/>
  <c r="L56" i="56"/>
  <c r="M56" i="56"/>
  <c r="L57" i="56"/>
  <c r="M57" i="56"/>
  <c r="L58" i="56"/>
  <c r="M58" i="56"/>
  <c r="M59" i="56"/>
  <c r="L14" i="55"/>
  <c r="L15" i="55"/>
  <c r="L16" i="55"/>
  <c r="L17" i="55"/>
  <c r="L18" i="55"/>
  <c r="L19" i="55"/>
  <c r="L20" i="55"/>
  <c r="M20" i="55"/>
  <c r="L21" i="55"/>
  <c r="M21" i="55"/>
  <c r="L22" i="55"/>
  <c r="M22" i="55"/>
  <c r="L23" i="55"/>
  <c r="M23" i="55"/>
  <c r="L24" i="55"/>
  <c r="M24" i="55"/>
  <c r="L25" i="55"/>
  <c r="M25" i="55"/>
  <c r="L26" i="55"/>
  <c r="M26" i="55"/>
  <c r="L27" i="55"/>
  <c r="M27" i="55"/>
  <c r="L28" i="55"/>
  <c r="M28" i="55"/>
  <c r="L29" i="55"/>
  <c r="M29" i="55"/>
  <c r="L30" i="55"/>
  <c r="M30" i="55"/>
  <c r="L31" i="55"/>
  <c r="M31" i="55"/>
  <c r="L32" i="55"/>
  <c r="M32" i="55"/>
  <c r="L33" i="55"/>
  <c r="M33" i="55"/>
  <c r="L34" i="55"/>
  <c r="M34" i="55"/>
  <c r="L35" i="55"/>
  <c r="M35" i="55"/>
  <c r="L36" i="55"/>
  <c r="M36" i="55"/>
  <c r="L37" i="55"/>
  <c r="M37" i="55"/>
  <c r="L38" i="55"/>
  <c r="M38" i="55"/>
  <c r="L39" i="55"/>
  <c r="M39" i="55"/>
  <c r="L40" i="55"/>
  <c r="M40" i="55"/>
  <c r="L41" i="55"/>
  <c r="M41" i="55"/>
  <c r="L42" i="55"/>
  <c r="M42" i="55"/>
  <c r="L43" i="55"/>
  <c r="M43" i="55"/>
  <c r="L44" i="55"/>
  <c r="M44" i="55"/>
  <c r="L45" i="55"/>
  <c r="M45" i="55"/>
  <c r="L46" i="55"/>
  <c r="M46" i="55"/>
  <c r="L47" i="55"/>
  <c r="M47" i="55"/>
  <c r="L48" i="55"/>
  <c r="M48" i="55"/>
  <c r="L49" i="55"/>
  <c r="M49" i="55"/>
  <c r="L50" i="55"/>
  <c r="L51" i="55"/>
  <c r="M51" i="55"/>
  <c r="L52" i="55"/>
  <c r="M52" i="55"/>
  <c r="L53" i="55"/>
  <c r="M53" i="55"/>
  <c r="L54" i="55"/>
  <c r="M54" i="55"/>
  <c r="L55" i="55"/>
  <c r="M55" i="55"/>
  <c r="L56" i="55"/>
  <c r="M56" i="55"/>
  <c r="L57" i="55"/>
  <c r="M57" i="55"/>
  <c r="L58" i="55"/>
  <c r="L59" i="55"/>
  <c r="L60" i="55"/>
  <c r="M60" i="55"/>
  <c r="L61" i="55"/>
  <c r="M61" i="55"/>
  <c r="L62" i="55"/>
  <c r="M62" i="55"/>
  <c r="L63" i="55"/>
  <c r="M63" i="55"/>
  <c r="L64" i="55"/>
  <c r="L65" i="55"/>
  <c r="L66" i="55"/>
  <c r="L67" i="55"/>
  <c r="M67" i="55"/>
  <c r="L68" i="55"/>
  <c r="M68" i="55"/>
  <c r="L69" i="55"/>
  <c r="M69" i="55"/>
  <c r="L70" i="55"/>
  <c r="M70" i="55"/>
  <c r="L71" i="55"/>
  <c r="L72" i="55"/>
  <c r="M72" i="55"/>
  <c r="L73" i="55"/>
  <c r="M73" i="55"/>
  <c r="L74" i="55"/>
  <c r="M74" i="55"/>
  <c r="L75" i="55"/>
  <c r="L76" i="55"/>
  <c r="L77" i="55"/>
  <c r="M77" i="55"/>
  <c r="L78" i="55"/>
  <c r="M78" i="55"/>
  <c r="L79" i="55"/>
  <c r="M79" i="55"/>
  <c r="L80" i="55"/>
  <c r="L81" i="55"/>
  <c r="L82" i="55"/>
  <c r="M82" i="55"/>
  <c r="L83" i="55"/>
  <c r="M83" i="55"/>
  <c r="L84" i="55"/>
  <c r="M84" i="55"/>
  <c r="L85" i="55"/>
  <c r="M85" i="55"/>
  <c r="L86" i="55"/>
  <c r="M86" i="55"/>
  <c r="L87" i="55"/>
  <c r="M87" i="55"/>
  <c r="L88" i="55"/>
  <c r="M88" i="55"/>
  <c r="L89" i="55"/>
  <c r="M89" i="55"/>
  <c r="L90" i="55"/>
  <c r="M90" i="55"/>
  <c r="L91" i="55"/>
  <c r="M91" i="55"/>
  <c r="L92" i="55"/>
  <c r="M92" i="55"/>
  <c r="L93" i="55"/>
  <c r="M93" i="55"/>
  <c r="L94" i="55"/>
  <c r="M94" i="55"/>
  <c r="L95" i="55"/>
  <c r="M95" i="55"/>
  <c r="L96" i="55"/>
  <c r="M96" i="55"/>
  <c r="L97" i="55"/>
  <c r="M97" i="55"/>
  <c r="M98" i="55"/>
  <c r="L15" i="54"/>
  <c r="L16" i="54"/>
  <c r="M16" i="54"/>
  <c r="L17" i="54"/>
  <c r="M17" i="54"/>
  <c r="L18" i="54"/>
  <c r="M18" i="54"/>
  <c r="L19" i="54"/>
  <c r="M19" i="54"/>
  <c r="L20" i="54"/>
  <c r="M20" i="54"/>
  <c r="L21" i="54"/>
  <c r="M21" i="54"/>
  <c r="L22" i="54"/>
  <c r="M22" i="54"/>
  <c r="L23" i="54"/>
  <c r="M23" i="54"/>
  <c r="L24" i="54"/>
  <c r="M24" i="54"/>
  <c r="L25" i="54"/>
  <c r="M25" i="54"/>
  <c r="L26" i="54"/>
  <c r="M26" i="54"/>
  <c r="L27" i="54"/>
  <c r="M27" i="54"/>
  <c r="L28" i="54"/>
  <c r="M28" i="54"/>
  <c r="L29" i="54"/>
  <c r="M29" i="54"/>
  <c r="L30" i="54"/>
  <c r="M30" i="54"/>
  <c r="L31" i="54"/>
  <c r="M31" i="54"/>
  <c r="L32" i="54"/>
  <c r="M32" i="54"/>
  <c r="L33" i="54"/>
  <c r="M33" i="54"/>
  <c r="L34" i="54"/>
  <c r="M34" i="54"/>
  <c r="L35" i="54"/>
  <c r="M35" i="54"/>
  <c r="L36" i="54"/>
  <c r="M36" i="54"/>
  <c r="L37" i="54"/>
  <c r="M37" i="54"/>
  <c r="L38" i="54"/>
  <c r="M38" i="54"/>
  <c r="L39" i="54"/>
  <c r="M39" i="54"/>
  <c r="L40" i="54"/>
  <c r="M40" i="54"/>
  <c r="L41" i="54"/>
  <c r="M41" i="54"/>
  <c r="L42" i="54"/>
  <c r="M42" i="54"/>
  <c r="L43" i="54"/>
  <c r="M43" i="54"/>
  <c r="L44" i="54"/>
  <c r="M44" i="54"/>
  <c r="L45" i="54"/>
  <c r="M45" i="54"/>
  <c r="L46" i="54"/>
  <c r="M46" i="54"/>
  <c r="L47" i="54"/>
  <c r="M47" i="54"/>
  <c r="L48" i="54"/>
  <c r="M48" i="54"/>
  <c r="L49" i="54"/>
  <c r="M49" i="54"/>
  <c r="L50" i="54"/>
  <c r="M50" i="54"/>
  <c r="L51" i="54"/>
  <c r="M51" i="54"/>
  <c r="L52" i="54"/>
  <c r="M52" i="54"/>
  <c r="L53" i="54"/>
  <c r="M53" i="54"/>
  <c r="L54" i="54"/>
  <c r="M54" i="54"/>
  <c r="L55" i="54"/>
  <c r="M55" i="54"/>
  <c r="L56" i="54"/>
  <c r="M56" i="54"/>
  <c r="L57" i="54"/>
  <c r="M57" i="54"/>
  <c r="L58" i="54"/>
  <c r="M58" i="54"/>
  <c r="L59" i="54"/>
  <c r="M59" i="54"/>
  <c r="L60" i="54"/>
  <c r="M60" i="54"/>
  <c r="L61" i="54"/>
  <c r="M61" i="54"/>
  <c r="L62" i="54"/>
  <c r="M62" i="54"/>
  <c r="L63" i="54"/>
  <c r="M63" i="54"/>
  <c r="L64" i="54"/>
  <c r="M64" i="54"/>
  <c r="L65" i="54"/>
  <c r="M65" i="54"/>
  <c r="L66" i="54"/>
  <c r="M66" i="54"/>
  <c r="L67" i="54"/>
  <c r="M67" i="54"/>
  <c r="L68" i="54"/>
  <c r="M68" i="54"/>
  <c r="L69" i="54"/>
  <c r="M69" i="54"/>
  <c r="L70" i="54"/>
  <c r="M70" i="54"/>
  <c r="L71" i="54"/>
  <c r="M71" i="54"/>
  <c r="L72" i="54"/>
  <c r="M72" i="54"/>
  <c r="L73" i="54"/>
  <c r="M73" i="54"/>
  <c r="L74" i="54"/>
  <c r="M74" i="54"/>
  <c r="L75" i="54"/>
  <c r="M75" i="54"/>
  <c r="L76" i="54"/>
  <c r="M76" i="54"/>
  <c r="L77" i="54"/>
  <c r="M77" i="54"/>
  <c r="L78" i="54"/>
  <c r="M78" i="54"/>
  <c r="L79" i="54"/>
  <c r="M79" i="54"/>
  <c r="L80" i="54"/>
  <c r="L81" i="54"/>
  <c r="M81" i="54"/>
  <c r="L82" i="54"/>
  <c r="M82" i="54"/>
  <c r="L83" i="54"/>
  <c r="M83" i="54"/>
  <c r="L84" i="54"/>
  <c r="M84" i="54"/>
  <c r="L85" i="54"/>
  <c r="M85" i="54"/>
  <c r="L86" i="54"/>
  <c r="M86" i="54"/>
  <c r="L87" i="54"/>
  <c r="M87" i="54"/>
  <c r="L88" i="54"/>
  <c r="M88" i="54"/>
  <c r="L89" i="54"/>
  <c r="M89" i="54"/>
  <c r="L90" i="54"/>
  <c r="M90" i="54"/>
  <c r="L91" i="54"/>
  <c r="L92" i="54"/>
  <c r="L93" i="54"/>
  <c r="M93" i="54"/>
  <c r="L94" i="54"/>
  <c r="M94" i="54"/>
  <c r="L95" i="54"/>
  <c r="M95" i="54"/>
  <c r="L96" i="54"/>
  <c r="M96" i="54"/>
  <c r="L97" i="54"/>
  <c r="M97" i="54"/>
  <c r="L98" i="54"/>
  <c r="L99" i="54"/>
  <c r="M99" i="54"/>
  <c r="L100" i="54"/>
  <c r="M100" i="54"/>
  <c r="L101" i="54"/>
  <c r="M101" i="54"/>
  <c r="L102" i="54"/>
  <c r="M102" i="54"/>
  <c r="L103" i="54"/>
  <c r="M103" i="54"/>
  <c r="L104" i="54"/>
  <c r="L105" i="54"/>
  <c r="L106" i="54"/>
  <c r="M106" i="54"/>
  <c r="L107" i="54"/>
  <c r="M107" i="54"/>
  <c r="L108" i="54"/>
  <c r="M108" i="54"/>
  <c r="L109" i="54"/>
  <c r="M109" i="54"/>
  <c r="L110" i="54"/>
  <c r="M110" i="54"/>
  <c r="L111" i="54"/>
  <c r="M111" i="54"/>
  <c r="L112" i="54"/>
  <c r="M112" i="54"/>
  <c r="L113" i="54"/>
  <c r="L114" i="54"/>
  <c r="L115" i="54"/>
  <c r="M115" i="54"/>
  <c r="L116" i="54"/>
  <c r="M116" i="54"/>
  <c r="L117" i="54"/>
  <c r="M117" i="54"/>
  <c r="L118" i="54"/>
  <c r="L119" i="54"/>
  <c r="L120" i="54"/>
  <c r="L121" i="54"/>
  <c r="L122" i="54"/>
  <c r="L123" i="54"/>
  <c r="M123" i="54"/>
  <c r="L124" i="54"/>
  <c r="L125" i="54"/>
  <c r="M125" i="54"/>
  <c r="L126" i="54"/>
  <c r="M126" i="54"/>
  <c r="L127" i="54"/>
  <c r="M127" i="54"/>
  <c r="L128" i="54"/>
  <c r="M128" i="54"/>
  <c r="L129" i="54"/>
  <c r="M129" i="54"/>
  <c r="L130" i="54"/>
  <c r="M130" i="54"/>
  <c r="L131" i="54"/>
  <c r="M131" i="54"/>
  <c r="L132" i="54"/>
  <c r="M132" i="54"/>
  <c r="L133" i="54"/>
  <c r="M133" i="54"/>
  <c r="L134" i="54"/>
  <c r="M134" i="54"/>
  <c r="L135" i="54"/>
  <c r="M135" i="54"/>
  <c r="L136" i="54"/>
  <c r="L137" i="54"/>
  <c r="M137" i="54"/>
  <c r="L138" i="54"/>
  <c r="L139" i="54"/>
  <c r="L140" i="54"/>
  <c r="M140" i="54"/>
  <c r="L141" i="54"/>
  <c r="M141" i="54"/>
  <c r="L142" i="54"/>
  <c r="M142" i="54"/>
  <c r="L143" i="54"/>
  <c r="M143" i="54"/>
  <c r="L144" i="54"/>
  <c r="M144" i="54"/>
  <c r="L145" i="54"/>
  <c r="M145" i="54"/>
  <c r="L146" i="54"/>
  <c r="L147" i="54"/>
  <c r="L148" i="54"/>
  <c r="M148" i="54"/>
  <c r="M149" i="54"/>
  <c r="L14" i="53"/>
  <c r="L15" i="53"/>
  <c r="M15" i="53"/>
  <c r="L16" i="53"/>
  <c r="M16" i="53"/>
  <c r="L17" i="53"/>
  <c r="M17" i="53"/>
  <c r="L18" i="53"/>
  <c r="M18" i="53"/>
  <c r="L19" i="53"/>
  <c r="M19" i="53"/>
  <c r="L20" i="53"/>
  <c r="M20" i="53"/>
  <c r="L21" i="53"/>
  <c r="M21" i="53"/>
  <c r="L22" i="53"/>
  <c r="M22" i="53"/>
  <c r="L23" i="53"/>
  <c r="M23" i="53"/>
  <c r="L24" i="53"/>
  <c r="M24" i="53"/>
  <c r="M25" i="53"/>
  <c r="L14" i="52"/>
  <c r="L15" i="52"/>
  <c r="M15" i="52"/>
  <c r="L16" i="52"/>
  <c r="M16" i="52"/>
  <c r="L17" i="52"/>
  <c r="M17" i="52"/>
  <c r="L18" i="52"/>
  <c r="M18" i="52"/>
  <c r="L19" i="52"/>
  <c r="M19" i="52"/>
  <c r="L20" i="52"/>
  <c r="M20" i="52"/>
  <c r="L21" i="52"/>
  <c r="M21" i="52"/>
  <c r="L22" i="52"/>
  <c r="M22" i="52"/>
  <c r="L23" i="52"/>
  <c r="M23" i="52"/>
  <c r="L24" i="52"/>
  <c r="M24" i="52"/>
  <c r="L25" i="52"/>
  <c r="M25" i="52"/>
  <c r="L26" i="52"/>
  <c r="M26" i="52"/>
  <c r="L27" i="52"/>
  <c r="M27" i="52"/>
  <c r="L28" i="52"/>
  <c r="M28" i="52"/>
  <c r="L29" i="52"/>
  <c r="M29" i="52"/>
  <c r="L30" i="52"/>
  <c r="M30" i="52"/>
  <c r="L31" i="52"/>
  <c r="M31" i="52"/>
  <c r="L32" i="52"/>
  <c r="M32" i="52"/>
  <c r="L33" i="52"/>
  <c r="M33" i="52"/>
  <c r="L34" i="52"/>
  <c r="L35" i="52"/>
  <c r="M35" i="52"/>
  <c r="L36" i="52"/>
  <c r="M36" i="52"/>
  <c r="L37" i="52"/>
  <c r="M37" i="52"/>
  <c r="L38" i="52"/>
  <c r="M38" i="52"/>
  <c r="L39" i="52"/>
  <c r="L40" i="52"/>
  <c r="M40" i="52"/>
  <c r="L41" i="52"/>
  <c r="M41" i="52"/>
  <c r="L42" i="52"/>
  <c r="M42" i="52"/>
  <c r="L43" i="52"/>
  <c r="M43" i="52"/>
  <c r="L44" i="52"/>
  <c r="L45" i="52"/>
  <c r="L46" i="52"/>
  <c r="L47" i="52"/>
  <c r="M47" i="52"/>
  <c r="L48" i="52"/>
  <c r="M48" i="52"/>
  <c r="L49" i="52"/>
  <c r="M49" i="52"/>
  <c r="L50" i="52"/>
  <c r="M50" i="52"/>
  <c r="L51" i="52"/>
  <c r="M51" i="52"/>
  <c r="L52" i="52"/>
  <c r="M52" i="52"/>
  <c r="L53" i="52"/>
  <c r="M53" i="52"/>
  <c r="L54" i="52"/>
  <c r="M54" i="52"/>
  <c r="L55" i="52"/>
  <c r="M55" i="52"/>
  <c r="L56" i="52"/>
  <c r="M56" i="52"/>
  <c r="L57" i="52"/>
  <c r="M57" i="52"/>
  <c r="L58" i="52"/>
  <c r="M58" i="52"/>
  <c r="M59" i="52"/>
  <c r="L14" i="51"/>
  <c r="L15" i="51"/>
  <c r="L16" i="51"/>
  <c r="L17" i="51"/>
  <c r="L18" i="51"/>
  <c r="L19" i="51"/>
  <c r="L20" i="51"/>
  <c r="M20" i="51"/>
  <c r="L21" i="51"/>
  <c r="M21" i="51"/>
  <c r="L22" i="51"/>
  <c r="M22" i="51"/>
  <c r="L23" i="51"/>
  <c r="M23" i="51"/>
  <c r="L24" i="51"/>
  <c r="M24" i="51"/>
  <c r="M25" i="51"/>
  <c r="L15" i="50"/>
  <c r="L16" i="50"/>
  <c r="L17" i="50"/>
  <c r="L18" i="50"/>
  <c r="M18" i="50"/>
  <c r="L19" i="50"/>
  <c r="M19" i="50"/>
  <c r="L20" i="50"/>
  <c r="M20" i="50"/>
  <c r="L21" i="50"/>
  <c r="M21" i="50"/>
  <c r="L22" i="50"/>
  <c r="M22" i="50"/>
  <c r="L23" i="50"/>
  <c r="M23" i="50"/>
  <c r="L24" i="50"/>
  <c r="M24" i="50"/>
  <c r="L25" i="50"/>
  <c r="M25" i="50"/>
  <c r="L26" i="50"/>
  <c r="M26" i="50"/>
  <c r="L27" i="50"/>
  <c r="M27" i="50"/>
  <c r="L28" i="50"/>
  <c r="M28" i="50"/>
  <c r="L29" i="50"/>
  <c r="M29" i="50"/>
  <c r="L30" i="50"/>
  <c r="M30" i="50"/>
  <c r="L31" i="50"/>
  <c r="M31" i="50"/>
  <c r="L32" i="50"/>
  <c r="M32" i="50"/>
  <c r="L33" i="50"/>
  <c r="L34" i="50"/>
  <c r="L35" i="50"/>
  <c r="L36" i="50"/>
  <c r="L37" i="50"/>
  <c r="L38" i="50"/>
  <c r="L39" i="50"/>
  <c r="M39" i="50"/>
  <c r="L40" i="50"/>
  <c r="M40" i="50"/>
  <c r="L41" i="50"/>
  <c r="M41" i="50"/>
  <c r="L42" i="50"/>
  <c r="M42" i="50"/>
  <c r="L43" i="50"/>
  <c r="M43" i="50"/>
  <c r="L44" i="50"/>
  <c r="M44" i="50"/>
  <c r="L45" i="50"/>
  <c r="M45" i="50"/>
  <c r="L46" i="50"/>
  <c r="M46" i="50"/>
  <c r="L47" i="50"/>
  <c r="M47" i="50"/>
  <c r="L48" i="50"/>
  <c r="M48" i="50"/>
  <c r="L49" i="50"/>
  <c r="M49" i="50"/>
  <c r="L50" i="50"/>
  <c r="M50" i="50"/>
  <c r="L51" i="50"/>
  <c r="M51" i="50"/>
  <c r="L52" i="50"/>
  <c r="M52" i="50"/>
  <c r="L53" i="50"/>
  <c r="M53" i="50"/>
  <c r="L54" i="50"/>
  <c r="M54" i="50"/>
  <c r="L55" i="50"/>
  <c r="M55" i="50"/>
  <c r="L56" i="50"/>
  <c r="M56" i="50"/>
  <c r="L57" i="50"/>
  <c r="M57" i="50"/>
  <c r="L58" i="50"/>
  <c r="M58" i="50"/>
  <c r="L59" i="50"/>
  <c r="M59" i="50"/>
  <c r="L60" i="50"/>
  <c r="M60" i="50"/>
  <c r="L61" i="50"/>
  <c r="M61" i="50"/>
  <c r="L62" i="50"/>
  <c r="M62" i="50"/>
  <c r="L63" i="50"/>
  <c r="M63" i="50"/>
  <c r="L64" i="50"/>
  <c r="M64" i="50"/>
  <c r="L65" i="50"/>
  <c r="L66" i="50"/>
  <c r="M66" i="50"/>
  <c r="L67" i="50"/>
  <c r="M67" i="50"/>
  <c r="L68" i="50"/>
  <c r="M68" i="50"/>
  <c r="L69" i="50"/>
  <c r="M69" i="50"/>
  <c r="L70" i="50"/>
  <c r="M70" i="50"/>
  <c r="M71" i="50"/>
  <c r="L14" i="49"/>
  <c r="L15" i="49"/>
  <c r="L16" i="49"/>
  <c r="L17" i="49"/>
  <c r="M17" i="49"/>
  <c r="L18" i="49"/>
  <c r="M18" i="49"/>
  <c r="L19" i="49"/>
  <c r="M19" i="49"/>
  <c r="L20" i="49"/>
  <c r="M20" i="49"/>
  <c r="L21" i="49"/>
  <c r="M21" i="49"/>
  <c r="L22" i="49"/>
  <c r="L23" i="49"/>
  <c r="L24" i="49"/>
  <c r="M24" i="49"/>
  <c r="L25" i="49"/>
  <c r="M25" i="49"/>
  <c r="L26" i="49"/>
  <c r="M26" i="49"/>
  <c r="L27" i="49"/>
  <c r="M27" i="49"/>
  <c r="L28" i="49"/>
  <c r="M28" i="49"/>
  <c r="L29" i="49"/>
  <c r="M29" i="49"/>
  <c r="L30" i="49"/>
  <c r="L31" i="49"/>
  <c r="M31" i="49"/>
  <c r="L32" i="49"/>
  <c r="M32" i="49"/>
  <c r="L33" i="49"/>
  <c r="M33" i="49"/>
  <c r="L34" i="49"/>
  <c r="M34" i="49"/>
  <c r="L35" i="49"/>
  <c r="M35" i="49"/>
  <c r="L36" i="49"/>
  <c r="M36" i="49"/>
  <c r="L37" i="49"/>
  <c r="M37" i="49"/>
  <c r="L38" i="49"/>
  <c r="M38" i="49"/>
  <c r="L39" i="49"/>
  <c r="L40" i="49"/>
  <c r="L41" i="49"/>
  <c r="L42" i="49"/>
  <c r="L43" i="49"/>
  <c r="M43" i="49"/>
  <c r="L44" i="49"/>
  <c r="M44" i="49"/>
  <c r="L45" i="49"/>
  <c r="M45" i="49"/>
  <c r="L46" i="49"/>
  <c r="M46" i="49"/>
  <c r="L47" i="49"/>
  <c r="M47" i="49"/>
  <c r="L48" i="49"/>
  <c r="M48" i="49"/>
  <c r="L49" i="49"/>
  <c r="M49" i="49"/>
  <c r="L50" i="49"/>
  <c r="M50" i="49"/>
  <c r="L51" i="49"/>
  <c r="M51" i="49"/>
  <c r="L52" i="49"/>
  <c r="M52" i="49"/>
  <c r="L53" i="49"/>
  <c r="M53" i="49"/>
  <c r="L54" i="49"/>
  <c r="M54" i="49"/>
  <c r="L55" i="49"/>
  <c r="M55" i="49"/>
  <c r="L56" i="49"/>
  <c r="M56" i="49"/>
  <c r="L57" i="49"/>
  <c r="M57" i="49"/>
  <c r="L58" i="49"/>
  <c r="M58" i="49"/>
  <c r="L59" i="49"/>
  <c r="M59" i="49"/>
  <c r="L60" i="49"/>
  <c r="M60" i="49"/>
  <c r="L61" i="49"/>
  <c r="M61" i="49"/>
  <c r="L62" i="49"/>
  <c r="M62" i="49"/>
  <c r="L63" i="49"/>
  <c r="M63" i="49"/>
  <c r="L64" i="49"/>
  <c r="M64" i="49"/>
  <c r="L65" i="49"/>
  <c r="M65" i="49"/>
  <c r="L66" i="49"/>
  <c r="M66" i="49"/>
  <c r="L67" i="49"/>
  <c r="M67" i="49"/>
  <c r="L68" i="49"/>
  <c r="M68" i="49"/>
  <c r="L69" i="49"/>
  <c r="M69" i="49"/>
  <c r="L70" i="49"/>
  <c r="M70" i="49"/>
  <c r="L71" i="49"/>
  <c r="M71" i="49"/>
  <c r="L72" i="49"/>
  <c r="M72" i="49"/>
  <c r="L73" i="49"/>
  <c r="M73" i="49"/>
  <c r="L74" i="49"/>
  <c r="M74" i="49"/>
  <c r="L75" i="49"/>
  <c r="L76" i="49"/>
  <c r="L77" i="49"/>
  <c r="M77" i="49"/>
  <c r="L78" i="49"/>
  <c r="M78" i="49"/>
  <c r="L79" i="49"/>
  <c r="M79" i="49"/>
  <c r="L80" i="49"/>
  <c r="M80" i="49"/>
  <c r="L81" i="49"/>
  <c r="M81" i="49"/>
  <c r="L82" i="49"/>
  <c r="M82" i="49"/>
  <c r="L83" i="49"/>
  <c r="M83" i="49"/>
  <c r="L84" i="49"/>
  <c r="M84" i="49"/>
  <c r="L85" i="49"/>
  <c r="L86" i="49"/>
  <c r="M86" i="49"/>
  <c r="L87" i="49"/>
  <c r="M87" i="49"/>
  <c r="L88" i="49"/>
  <c r="M88" i="49"/>
  <c r="L89" i="49"/>
  <c r="M89" i="49"/>
  <c r="L90" i="49"/>
  <c r="L91" i="49"/>
  <c r="M91" i="49"/>
  <c r="L92" i="49"/>
  <c r="M92" i="49"/>
  <c r="L93" i="49"/>
  <c r="M93" i="49"/>
  <c r="L94" i="49"/>
  <c r="M94" i="49"/>
  <c r="L95" i="49"/>
  <c r="L96" i="49"/>
  <c r="L97" i="49"/>
  <c r="M97" i="49"/>
  <c r="L98" i="49"/>
  <c r="M98" i="49"/>
  <c r="L99" i="49"/>
  <c r="M99" i="49"/>
  <c r="L100" i="49"/>
  <c r="M100" i="49"/>
  <c r="L101" i="49"/>
  <c r="M101" i="49"/>
  <c r="L102" i="49"/>
  <c r="M102" i="49"/>
  <c r="L103" i="49"/>
  <c r="M103" i="49"/>
  <c r="L104" i="49"/>
  <c r="M104" i="49"/>
  <c r="L105" i="49"/>
  <c r="M105" i="49"/>
  <c r="L106" i="49"/>
  <c r="M106" i="49"/>
  <c r="L107" i="49"/>
  <c r="M107" i="49"/>
  <c r="M108" i="49"/>
  <c r="L14" i="48"/>
  <c r="L15" i="48"/>
  <c r="L16" i="48"/>
  <c r="L17" i="48"/>
  <c r="M17" i="48"/>
  <c r="L18" i="48"/>
  <c r="M18" i="48"/>
  <c r="L19" i="48"/>
  <c r="M19" i="48"/>
  <c r="L20" i="48"/>
  <c r="M20" i="48"/>
  <c r="L21" i="48"/>
  <c r="M21" i="48"/>
  <c r="L22" i="48"/>
  <c r="M22" i="48"/>
  <c r="L23" i="48"/>
  <c r="M23" i="48"/>
  <c r="L24" i="48"/>
  <c r="M24" i="48"/>
  <c r="L25" i="48"/>
  <c r="M25" i="48"/>
  <c r="L26" i="48"/>
  <c r="L27" i="48"/>
  <c r="L28" i="48"/>
  <c r="M28" i="48"/>
  <c r="L29" i="48"/>
  <c r="L30" i="48"/>
  <c r="M30" i="48"/>
  <c r="L31" i="48"/>
  <c r="M31" i="48"/>
  <c r="L32" i="48"/>
  <c r="M32" i="48"/>
  <c r="L33" i="48"/>
  <c r="M33" i="48"/>
  <c r="L34" i="48"/>
  <c r="M34" i="48"/>
  <c r="L35" i="48"/>
  <c r="M35" i="48"/>
  <c r="L36" i="48"/>
  <c r="M36" i="48"/>
  <c r="L37" i="48"/>
  <c r="L38" i="48"/>
  <c r="M38" i="48"/>
  <c r="L39" i="48"/>
  <c r="M39" i="48"/>
  <c r="L40" i="48"/>
  <c r="M40" i="48"/>
  <c r="L41" i="48"/>
  <c r="M41" i="48"/>
  <c r="L42" i="48"/>
  <c r="M42" i="48"/>
  <c r="L43" i="48"/>
  <c r="L44" i="48"/>
  <c r="L45" i="48"/>
  <c r="M45" i="48"/>
  <c r="L46" i="48"/>
  <c r="M46" i="48"/>
  <c r="L47" i="48"/>
  <c r="M47" i="48"/>
  <c r="L48" i="48"/>
  <c r="M48" i="48"/>
  <c r="L49" i="48"/>
  <c r="M49" i="48"/>
  <c r="L50" i="48"/>
  <c r="M50" i="48"/>
  <c r="L51" i="48"/>
  <c r="M51" i="48"/>
  <c r="L52" i="48"/>
  <c r="M52" i="48"/>
  <c r="L53" i="48"/>
  <c r="M53" i="48"/>
  <c r="L54" i="48"/>
  <c r="M54" i="48"/>
  <c r="L55" i="48"/>
  <c r="M55" i="48"/>
  <c r="L56" i="48"/>
  <c r="M56" i="48"/>
  <c r="L57" i="48"/>
  <c r="M57" i="48"/>
  <c r="L58" i="48"/>
  <c r="L59" i="48"/>
  <c r="L60" i="48"/>
  <c r="M60" i="48"/>
  <c r="L61" i="48"/>
  <c r="M61" i="48"/>
  <c r="L62" i="48"/>
  <c r="M62" i="48"/>
  <c r="L63" i="48"/>
  <c r="M63" i="48"/>
  <c r="L64" i="48"/>
  <c r="M64" i="48"/>
  <c r="M65" i="48"/>
  <c r="L14" i="47"/>
  <c r="L15" i="47"/>
  <c r="L16" i="47"/>
  <c r="M16" i="47"/>
  <c r="L17" i="47"/>
  <c r="M17" i="47"/>
  <c r="L18" i="47"/>
  <c r="M18" i="47"/>
  <c r="L19" i="47"/>
  <c r="M19" i="47"/>
  <c r="L20" i="47"/>
  <c r="M20" i="47"/>
  <c r="L21" i="47"/>
  <c r="M21" i="47"/>
  <c r="L22" i="47"/>
  <c r="M22" i="47"/>
  <c r="L23" i="47"/>
  <c r="M23" i="47"/>
  <c r="L24" i="47"/>
  <c r="M24" i="47"/>
  <c r="L25" i="47"/>
  <c r="M25" i="47"/>
  <c r="L26" i="47"/>
  <c r="M26" i="47"/>
  <c r="L27" i="47"/>
  <c r="M27" i="47"/>
  <c r="L28" i="47"/>
  <c r="L29" i="47"/>
  <c r="M29" i="47"/>
  <c r="L30" i="47"/>
  <c r="M30" i="47"/>
  <c r="L31" i="47"/>
  <c r="M31" i="47"/>
  <c r="L32" i="47"/>
  <c r="M32" i="47"/>
  <c r="L33" i="47"/>
  <c r="M33" i="47"/>
  <c r="L34" i="47"/>
  <c r="L35" i="47"/>
  <c r="L36" i="47"/>
  <c r="M36" i="47"/>
  <c r="L37" i="47"/>
  <c r="M37" i="47"/>
  <c r="L38" i="47"/>
  <c r="M38" i="47"/>
  <c r="L39" i="47"/>
  <c r="M39" i="47"/>
  <c r="L40" i="47"/>
  <c r="M40" i="47"/>
  <c r="L41" i="47"/>
  <c r="M41" i="47"/>
  <c r="L42" i="47"/>
  <c r="M42" i="47"/>
  <c r="L43" i="47"/>
  <c r="M43" i="47"/>
  <c r="L44" i="47"/>
  <c r="M44" i="47"/>
  <c r="L45" i="47"/>
  <c r="M45" i="47"/>
  <c r="L46" i="47"/>
  <c r="M46" i="47"/>
  <c r="L47" i="47"/>
  <c r="M47" i="47"/>
  <c r="L48" i="47"/>
  <c r="M48" i="47"/>
  <c r="L49" i="47"/>
  <c r="L50" i="47"/>
  <c r="M50" i="47"/>
  <c r="L51" i="47"/>
  <c r="M51" i="47"/>
  <c r="L52" i="47"/>
  <c r="M52" i="47"/>
  <c r="L53" i="47"/>
  <c r="M53" i="47"/>
  <c r="L54" i="47"/>
  <c r="M54" i="47"/>
  <c r="L55" i="47"/>
  <c r="M55" i="47"/>
  <c r="L56" i="47"/>
  <c r="M56" i="47"/>
  <c r="L57" i="47"/>
  <c r="M57" i="47"/>
  <c r="L58" i="47"/>
  <c r="M58" i="47"/>
  <c r="L59" i="47"/>
  <c r="M59" i="47"/>
  <c r="L60" i="47"/>
  <c r="M60" i="47"/>
  <c r="L61" i="47"/>
  <c r="M61" i="47"/>
  <c r="L62" i="47"/>
  <c r="M62" i="47"/>
  <c r="L63" i="47"/>
  <c r="M63" i="47"/>
  <c r="L64" i="47"/>
  <c r="M64" i="47"/>
  <c r="L65" i="47"/>
  <c r="M65" i="47"/>
  <c r="L66" i="47"/>
  <c r="M66" i="47"/>
  <c r="L67" i="47"/>
  <c r="M67" i="47"/>
  <c r="L68" i="47"/>
  <c r="M68" i="47"/>
  <c r="L69" i="47"/>
  <c r="M69" i="47"/>
  <c r="L70" i="47"/>
  <c r="M70" i="47"/>
  <c r="L71" i="47"/>
  <c r="M71" i="47"/>
  <c r="L72" i="47"/>
  <c r="M72" i="47"/>
  <c r="L73" i="47"/>
  <c r="M73" i="47"/>
  <c r="L74" i="47"/>
  <c r="M74" i="47"/>
  <c r="L75" i="47"/>
  <c r="M75" i="47"/>
  <c r="L76" i="47"/>
  <c r="M76" i="47"/>
  <c r="L77" i="47"/>
  <c r="M77" i="47"/>
  <c r="L78" i="47"/>
  <c r="M78" i="47"/>
  <c r="L79" i="47"/>
  <c r="M79" i="47"/>
  <c r="L80" i="47"/>
  <c r="M80" i="47"/>
  <c r="L81" i="47"/>
  <c r="M81" i="47"/>
  <c r="L82" i="47"/>
  <c r="M82" i="47"/>
  <c r="L83" i="47"/>
  <c r="M83" i="47"/>
  <c r="L84" i="47"/>
  <c r="M84" i="47"/>
  <c r="L85" i="47"/>
  <c r="M85" i="47"/>
  <c r="L86" i="47"/>
  <c r="M86" i="47"/>
  <c r="L87" i="47"/>
  <c r="M87" i="47"/>
  <c r="L88" i="47"/>
  <c r="M88" i="47"/>
  <c r="L89" i="47"/>
  <c r="M89" i="47"/>
  <c r="L90" i="47"/>
  <c r="M90" i="47"/>
  <c r="L91" i="47"/>
  <c r="L92" i="47"/>
  <c r="L93" i="47"/>
  <c r="M93" i="47"/>
  <c r="L94" i="47"/>
  <c r="M94" i="47"/>
  <c r="L95" i="47"/>
  <c r="M95" i="47"/>
  <c r="L96" i="47"/>
  <c r="M96" i="47"/>
  <c r="L97" i="47"/>
  <c r="M97" i="47"/>
  <c r="L98" i="47"/>
  <c r="M98" i="47"/>
  <c r="L99" i="47"/>
  <c r="M99" i="47"/>
  <c r="L100" i="47"/>
  <c r="M100" i="47"/>
  <c r="L101" i="47"/>
  <c r="M101" i="47"/>
  <c r="L102" i="47"/>
  <c r="M102" i="47"/>
  <c r="L103" i="47"/>
  <c r="M103" i="47"/>
  <c r="L104" i="47"/>
  <c r="M104" i="47"/>
  <c r="L105" i="47"/>
  <c r="M105" i="47"/>
  <c r="L106" i="47"/>
  <c r="M106" i="47"/>
  <c r="L107" i="47"/>
  <c r="M107" i="47"/>
  <c r="L108" i="47"/>
  <c r="L109" i="47"/>
  <c r="L110" i="47"/>
  <c r="L111" i="47"/>
  <c r="L112" i="47"/>
  <c r="L113" i="47"/>
  <c r="M113" i="47"/>
  <c r="L114" i="47"/>
  <c r="M114" i="47"/>
  <c r="L115" i="47"/>
  <c r="M115" i="47"/>
  <c r="L116" i="47"/>
  <c r="M116" i="47"/>
  <c r="L117" i="47"/>
  <c r="M117" i="47"/>
  <c r="L118" i="47"/>
  <c r="M118" i="47"/>
  <c r="L119" i="47"/>
  <c r="M119" i="47"/>
  <c r="M120" i="47"/>
  <c r="L14" i="46"/>
  <c r="L15" i="46"/>
  <c r="L16" i="46"/>
  <c r="L17" i="46"/>
  <c r="L18" i="46"/>
  <c r="L19" i="46"/>
  <c r="M19" i="46"/>
  <c r="L20" i="46"/>
  <c r="M20" i="46"/>
  <c r="L21" i="46"/>
  <c r="L22" i="46"/>
  <c r="M22" i="46"/>
  <c r="L23" i="46"/>
  <c r="M23" i="46"/>
  <c r="L24" i="46"/>
  <c r="L25" i="46"/>
  <c r="L26" i="46"/>
  <c r="M26" i="46"/>
  <c r="L27" i="46"/>
  <c r="M27" i="46"/>
  <c r="L28" i="46"/>
  <c r="M28" i="46"/>
  <c r="L29" i="46"/>
  <c r="M29" i="46"/>
  <c r="L30" i="46"/>
  <c r="M30" i="46"/>
  <c r="L31" i="46"/>
  <c r="M31" i="46"/>
  <c r="L32" i="46"/>
  <c r="M32" i="46"/>
  <c r="L33" i="46"/>
  <c r="L34" i="46"/>
  <c r="M34" i="46"/>
  <c r="L35" i="46"/>
  <c r="M35" i="46"/>
  <c r="L36" i="46"/>
  <c r="M36" i="46"/>
  <c r="L37" i="46"/>
  <c r="L38" i="46"/>
  <c r="M38" i="46"/>
  <c r="L39" i="46"/>
  <c r="M39" i="46"/>
  <c r="L40" i="46"/>
  <c r="M40" i="46"/>
  <c r="L41" i="46"/>
  <c r="M41" i="46"/>
  <c r="L42" i="46"/>
  <c r="M42" i="46"/>
  <c r="L43" i="46"/>
  <c r="M43" i="46"/>
  <c r="L44" i="46"/>
  <c r="M44" i="46"/>
  <c r="L45" i="46"/>
  <c r="M45" i="46"/>
  <c r="L46" i="46"/>
  <c r="M46" i="46"/>
  <c r="L47" i="46"/>
  <c r="M47" i="46"/>
  <c r="L48" i="46"/>
  <c r="M48" i="46"/>
  <c r="L49" i="46"/>
  <c r="M49" i="46"/>
  <c r="L50" i="46"/>
  <c r="M50" i="46"/>
  <c r="L51" i="46"/>
  <c r="M51" i="46"/>
  <c r="L52" i="46"/>
  <c r="M52" i="46"/>
  <c r="L53" i="46"/>
  <c r="M53" i="46"/>
  <c r="L54" i="46"/>
  <c r="M54" i="46"/>
  <c r="M55" i="46"/>
  <c r="L14" i="45"/>
  <c r="L15" i="45"/>
  <c r="L16" i="45"/>
  <c r="L17" i="45"/>
  <c r="M17" i="45"/>
  <c r="L18" i="45"/>
  <c r="M18" i="45"/>
  <c r="L19" i="45"/>
  <c r="M19" i="45"/>
  <c r="L20" i="45"/>
  <c r="M20" i="45"/>
  <c r="L21" i="45"/>
  <c r="M21" i="45"/>
  <c r="L22" i="45"/>
  <c r="M22" i="45"/>
  <c r="L23" i="45"/>
  <c r="M23" i="45"/>
  <c r="L24" i="45"/>
  <c r="M24" i="45"/>
  <c r="L25" i="45"/>
  <c r="M25" i="45"/>
  <c r="L26" i="45"/>
  <c r="M26" i="45"/>
  <c r="L27" i="45"/>
  <c r="M27" i="45"/>
  <c r="L28" i="45"/>
  <c r="L29" i="45"/>
  <c r="L30" i="45"/>
  <c r="M30" i="45"/>
  <c r="L31" i="45"/>
  <c r="M31" i="45"/>
  <c r="L32" i="45"/>
  <c r="M32" i="45"/>
  <c r="L33" i="45"/>
  <c r="M33" i="45"/>
  <c r="L34" i="45"/>
  <c r="M34" i="45"/>
  <c r="L35" i="45"/>
  <c r="M35" i="45"/>
  <c r="L36" i="45"/>
  <c r="M36" i="45"/>
  <c r="L37" i="45"/>
  <c r="M37" i="45"/>
  <c r="L38" i="45"/>
  <c r="M38" i="45"/>
  <c r="L39" i="45"/>
  <c r="M39" i="45"/>
  <c r="L40" i="45"/>
  <c r="M40" i="45"/>
  <c r="L41" i="45"/>
  <c r="M41" i="45"/>
  <c r="L42" i="45"/>
  <c r="M42" i="45"/>
  <c r="L43" i="45"/>
  <c r="M43" i="45"/>
  <c r="L44" i="45"/>
  <c r="L45" i="45"/>
  <c r="M45" i="45"/>
  <c r="L46" i="45"/>
  <c r="M46" i="45"/>
  <c r="L47" i="45"/>
  <c r="M47" i="45"/>
  <c r="L48" i="45"/>
  <c r="L49" i="45"/>
  <c r="M49" i="45"/>
  <c r="L50" i="45"/>
  <c r="M50" i="45"/>
  <c r="L51" i="45"/>
  <c r="M51" i="45"/>
  <c r="L52" i="45"/>
  <c r="M52" i="45"/>
  <c r="L53" i="45"/>
  <c r="M53" i="45"/>
  <c r="L54" i="45"/>
  <c r="M54" i="45"/>
  <c r="L55" i="45"/>
  <c r="M55" i="45"/>
  <c r="L56" i="45"/>
  <c r="M56" i="45"/>
  <c r="L57" i="45"/>
  <c r="L58" i="45"/>
  <c r="L59" i="45"/>
  <c r="M59" i="45"/>
  <c r="L60" i="45"/>
  <c r="M60" i="45"/>
  <c r="L61" i="45"/>
  <c r="M61" i="45"/>
  <c r="L62" i="45"/>
  <c r="M62" i="45"/>
  <c r="L63" i="45"/>
  <c r="M63" i="45"/>
  <c r="L64" i="45"/>
  <c r="M64" i="45"/>
  <c r="L65" i="45"/>
  <c r="M65" i="45"/>
  <c r="L66" i="45"/>
  <c r="M66" i="45"/>
  <c r="L67" i="45"/>
  <c r="M67" i="45"/>
  <c r="L68" i="45"/>
  <c r="M68" i="45"/>
  <c r="L69" i="45"/>
  <c r="M69" i="45"/>
  <c r="L70" i="45"/>
  <c r="M70" i="45"/>
  <c r="L71" i="45"/>
  <c r="M71" i="45"/>
  <c r="L72" i="45"/>
  <c r="L73" i="45"/>
  <c r="M73" i="45"/>
  <c r="L74" i="45"/>
  <c r="M74" i="45"/>
  <c r="L75" i="45"/>
  <c r="M75" i="45"/>
  <c r="L76" i="45"/>
  <c r="L77" i="45"/>
  <c r="L78" i="45"/>
  <c r="M78" i="45"/>
  <c r="L79" i="45"/>
  <c r="M79" i="45"/>
  <c r="L80" i="45"/>
  <c r="M80" i="45"/>
  <c r="L81" i="45"/>
  <c r="M81" i="45"/>
  <c r="L82" i="45"/>
  <c r="M82" i="45"/>
  <c r="L83" i="45"/>
  <c r="M83" i="45"/>
  <c r="L84" i="45"/>
  <c r="M84" i="45"/>
  <c r="L85" i="45"/>
  <c r="L86" i="45"/>
  <c r="L87" i="45"/>
  <c r="L88" i="45"/>
  <c r="L89" i="45"/>
  <c r="L90" i="45"/>
  <c r="M90" i="45"/>
  <c r="L91" i="45"/>
  <c r="L92" i="45"/>
  <c r="L93" i="45"/>
  <c r="M93" i="45"/>
  <c r="L94" i="45"/>
  <c r="L95" i="45"/>
  <c r="M95" i="45"/>
  <c r="L96" i="45"/>
  <c r="M96" i="45"/>
  <c r="L97" i="45"/>
  <c r="M97" i="45"/>
  <c r="L98" i="45"/>
  <c r="L99" i="45"/>
  <c r="L100" i="45"/>
  <c r="M100" i="45"/>
  <c r="L101" i="45"/>
  <c r="M101" i="45"/>
  <c r="L102" i="45"/>
  <c r="M102" i="45"/>
  <c r="L103" i="45"/>
  <c r="M103" i="45"/>
  <c r="L104" i="45"/>
  <c r="M104" i="45"/>
  <c r="L105" i="45"/>
  <c r="M105" i="45"/>
  <c r="L106" i="45"/>
  <c r="M106" i="45"/>
  <c r="L107" i="45"/>
  <c r="M107" i="45"/>
  <c r="L108" i="45"/>
  <c r="M108" i="45"/>
  <c r="M109" i="45"/>
  <c r="L14" i="44"/>
  <c r="L15" i="44"/>
  <c r="L16" i="44"/>
  <c r="L17" i="44"/>
  <c r="L18" i="44"/>
  <c r="M18" i="44"/>
  <c r="L19" i="44"/>
  <c r="M19" i="44"/>
  <c r="L20" i="44"/>
  <c r="M20" i="44"/>
  <c r="L21" i="44"/>
  <c r="M21" i="44"/>
  <c r="L22" i="44"/>
  <c r="M22" i="44"/>
  <c r="L23" i="44"/>
  <c r="M23" i="44"/>
  <c r="L24" i="44"/>
  <c r="M24" i="44"/>
  <c r="L25" i="44"/>
  <c r="M25" i="44"/>
  <c r="L26" i="44"/>
  <c r="M26" i="44"/>
  <c r="L27" i="44"/>
  <c r="M27" i="44"/>
  <c r="L28" i="44"/>
  <c r="M28" i="44"/>
  <c r="L29" i="44"/>
  <c r="M29" i="44"/>
  <c r="L30" i="44"/>
  <c r="M30" i="44"/>
  <c r="L31" i="44"/>
  <c r="M31" i="44"/>
  <c r="L32" i="44"/>
  <c r="M32" i="44"/>
  <c r="L33" i="44"/>
  <c r="M33" i="44"/>
  <c r="L34" i="44"/>
  <c r="M34" i="44"/>
  <c r="L35" i="44"/>
  <c r="M35" i="44"/>
  <c r="L36" i="44"/>
  <c r="M36" i="44"/>
  <c r="L37" i="44"/>
  <c r="L38" i="44"/>
  <c r="L39" i="44"/>
  <c r="L40" i="44"/>
  <c r="L41" i="44"/>
  <c r="L42" i="44"/>
  <c r="L43" i="44"/>
  <c r="M43" i="44"/>
  <c r="M44" i="44"/>
  <c r="L15" i="43"/>
  <c r="L16" i="43"/>
  <c r="L17" i="43"/>
  <c r="L18" i="43"/>
  <c r="L19" i="43"/>
  <c r="M19" i="43"/>
  <c r="L20" i="43"/>
  <c r="M20" i="43"/>
  <c r="L21" i="43"/>
  <c r="M21" i="43"/>
  <c r="L22" i="43"/>
  <c r="M22" i="43"/>
  <c r="L23" i="43"/>
  <c r="M23" i="43"/>
  <c r="L24" i="43"/>
  <c r="L25" i="43"/>
  <c r="L26" i="43"/>
  <c r="L27" i="43"/>
  <c r="M27" i="43"/>
  <c r="L28" i="43"/>
  <c r="M28" i="43"/>
  <c r="L29" i="43"/>
  <c r="M29" i="43"/>
  <c r="L30" i="43"/>
  <c r="L31" i="43"/>
  <c r="L32" i="43"/>
  <c r="L33" i="43"/>
  <c r="M33" i="43"/>
  <c r="L34" i="43"/>
  <c r="M34" i="43"/>
  <c r="L35" i="43"/>
  <c r="M35" i="43"/>
  <c r="L36" i="43"/>
  <c r="M36" i="43"/>
  <c r="L37" i="43"/>
  <c r="M37" i="43"/>
  <c r="L38" i="43"/>
  <c r="M38" i="43"/>
  <c r="M39" i="43"/>
  <c r="L14" i="42"/>
  <c r="L15" i="42"/>
  <c r="L16" i="42"/>
  <c r="L17" i="42"/>
  <c r="M17" i="42"/>
  <c r="L18" i="42"/>
  <c r="M18" i="42"/>
  <c r="L19" i="42"/>
  <c r="M19" i="42"/>
  <c r="L20" i="42"/>
  <c r="M20" i="42"/>
  <c r="L21" i="42"/>
  <c r="M21" i="42"/>
  <c r="L22" i="42"/>
  <c r="L23" i="42"/>
  <c r="L24" i="42"/>
  <c r="M24" i="42"/>
  <c r="L25" i="42"/>
  <c r="M25" i="42"/>
  <c r="L26" i="42"/>
  <c r="M26" i="42"/>
  <c r="L27" i="42"/>
  <c r="M27" i="42"/>
  <c r="L28" i="42"/>
  <c r="M28" i="42"/>
  <c r="L29" i="42"/>
  <c r="L30" i="42"/>
  <c r="M30" i="42"/>
  <c r="L31" i="42"/>
  <c r="M31" i="42"/>
  <c r="L32" i="42"/>
  <c r="M32" i="42"/>
  <c r="L33" i="42"/>
  <c r="M33" i="42"/>
  <c r="L34" i="42"/>
  <c r="M34" i="42"/>
  <c r="L35" i="42"/>
  <c r="M35" i="42"/>
  <c r="L36" i="42"/>
  <c r="M36" i="42"/>
  <c r="L37" i="42"/>
  <c r="M37" i="42"/>
  <c r="L38" i="42"/>
  <c r="M38" i="42"/>
  <c r="L39" i="42"/>
  <c r="M39" i="42"/>
  <c r="L40" i="42"/>
  <c r="M40" i="42"/>
  <c r="L41" i="42"/>
  <c r="L42" i="42"/>
  <c r="M42" i="42"/>
  <c r="L43" i="42"/>
  <c r="M43" i="42"/>
  <c r="L44" i="42"/>
  <c r="M44" i="42"/>
  <c r="L45" i="42"/>
  <c r="M45" i="42"/>
  <c r="L46" i="42"/>
  <c r="M46" i="42"/>
  <c r="L47" i="42"/>
  <c r="M47" i="42"/>
  <c r="L48" i="42"/>
  <c r="M48" i="42"/>
  <c r="L49" i="42"/>
  <c r="L50" i="42"/>
  <c r="L51" i="42"/>
  <c r="L52" i="42"/>
  <c r="L53" i="42"/>
  <c r="L54" i="42"/>
  <c r="M54" i="42"/>
  <c r="L55" i="42"/>
  <c r="M55" i="42"/>
  <c r="L56" i="42"/>
  <c r="L57" i="42"/>
  <c r="L58" i="42"/>
  <c r="M58" i="42"/>
  <c r="L59" i="42"/>
  <c r="M59" i="42"/>
  <c r="L60" i="42"/>
  <c r="M60" i="42"/>
  <c r="L61" i="42"/>
  <c r="M61" i="42"/>
  <c r="L62" i="42"/>
  <c r="M62" i="42"/>
  <c r="L63" i="42"/>
  <c r="M63" i="42"/>
  <c r="L64" i="42"/>
  <c r="L65" i="42"/>
  <c r="L66" i="42"/>
  <c r="M66" i="42"/>
  <c r="L67" i="42"/>
  <c r="M67" i="42"/>
  <c r="L68" i="42"/>
  <c r="M68" i="42"/>
  <c r="L69" i="42"/>
  <c r="M69" i="42"/>
  <c r="L70" i="42"/>
  <c r="M70" i="42"/>
  <c r="L71" i="42"/>
  <c r="L72" i="42"/>
  <c r="M72" i="42"/>
  <c r="L73" i="42"/>
  <c r="M73" i="42"/>
  <c r="L74" i="42"/>
  <c r="M74" i="42"/>
  <c r="L75" i="42"/>
  <c r="M75" i="42"/>
  <c r="L76" i="42"/>
  <c r="M76" i="42"/>
  <c r="L77" i="42"/>
  <c r="M77" i="42"/>
  <c r="L78" i="42"/>
  <c r="M78" i="42"/>
  <c r="L79" i="42"/>
  <c r="M79" i="42"/>
  <c r="L80" i="42"/>
  <c r="M80" i="42"/>
  <c r="L81" i="42"/>
  <c r="M81" i="42"/>
  <c r="L82" i="42"/>
  <c r="M82" i="42"/>
  <c r="L83" i="42"/>
  <c r="M83" i="42"/>
  <c r="L84" i="42"/>
  <c r="M84" i="42"/>
  <c r="L85" i="42"/>
  <c r="M85" i="42"/>
  <c r="L86" i="42"/>
  <c r="M86" i="42"/>
  <c r="L87" i="42"/>
  <c r="M87" i="42"/>
  <c r="L88" i="42"/>
  <c r="M88" i="42"/>
  <c r="L89" i="42"/>
  <c r="M89" i="42"/>
  <c r="L90" i="42"/>
  <c r="M90" i="42"/>
  <c r="L91" i="42"/>
  <c r="M91" i="42"/>
  <c r="L92" i="42"/>
  <c r="M92" i="42"/>
  <c r="L93" i="42"/>
  <c r="M93" i="42"/>
  <c r="L94" i="42"/>
  <c r="M94" i="42"/>
  <c r="L95" i="42"/>
  <c r="M95" i="42"/>
  <c r="L96" i="42"/>
  <c r="M96" i="42"/>
  <c r="L97" i="42"/>
  <c r="M97" i="42"/>
  <c r="L98" i="42"/>
  <c r="M98" i="42"/>
  <c r="L99" i="42"/>
  <c r="M99" i="42"/>
  <c r="L100" i="42"/>
  <c r="M100" i="42"/>
  <c r="L101" i="42"/>
  <c r="M101" i="42"/>
  <c r="L102" i="42"/>
  <c r="M102" i="42"/>
  <c r="L103" i="42"/>
  <c r="M103" i="42"/>
  <c r="L104" i="42"/>
  <c r="M104" i="42"/>
  <c r="L105" i="42"/>
  <c r="M105" i="42"/>
  <c r="L106" i="42"/>
  <c r="M106" i="42"/>
  <c r="L107" i="42"/>
  <c r="M107" i="42"/>
  <c r="L108" i="42"/>
  <c r="M108" i="42"/>
  <c r="L109" i="42"/>
  <c r="M109" i="42"/>
  <c r="L110" i="42"/>
  <c r="M110" i="42"/>
  <c r="L111" i="42"/>
  <c r="M111" i="42"/>
  <c r="L112" i="42"/>
  <c r="M112" i="42"/>
  <c r="L113" i="42"/>
  <c r="M113" i="42"/>
  <c r="L114" i="42"/>
  <c r="M114" i="42"/>
  <c r="L115" i="42"/>
  <c r="M115" i="42"/>
  <c r="L116" i="42"/>
  <c r="M116" i="42"/>
  <c r="L117" i="42"/>
  <c r="M117" i="42"/>
  <c r="L118" i="42"/>
  <c r="M118" i="42"/>
  <c r="L119" i="42"/>
  <c r="M119" i="42"/>
  <c r="L120" i="42"/>
  <c r="M120" i="42"/>
  <c r="L121" i="42"/>
  <c r="M121" i="42"/>
  <c r="L122" i="42"/>
  <c r="M122" i="42"/>
  <c r="L123" i="42"/>
  <c r="M123" i="42"/>
  <c r="L124" i="42"/>
  <c r="M124" i="42"/>
  <c r="L125" i="42"/>
  <c r="M125" i="42"/>
  <c r="L126" i="42"/>
  <c r="M126" i="42"/>
  <c r="L127" i="42"/>
  <c r="M127" i="42"/>
  <c r="L128" i="42"/>
  <c r="M128" i="42"/>
  <c r="L129" i="42"/>
  <c r="M129" i="42"/>
  <c r="L130" i="42"/>
  <c r="M130" i="42"/>
  <c r="M131" i="42"/>
  <c r="L14" i="41"/>
  <c r="L15" i="41"/>
  <c r="L16" i="41"/>
  <c r="L17" i="41"/>
  <c r="M17" i="41"/>
  <c r="L18" i="41"/>
  <c r="M18" i="41"/>
  <c r="L19" i="41"/>
  <c r="M19" i="41"/>
  <c r="L20" i="41"/>
  <c r="M20" i="41"/>
  <c r="L21" i="41"/>
  <c r="L22" i="41"/>
  <c r="M22" i="41"/>
  <c r="L23" i="41"/>
  <c r="M23" i="41"/>
  <c r="M24" i="41"/>
  <c r="L14" i="40"/>
  <c r="L15" i="40"/>
  <c r="L16" i="40"/>
  <c r="M16" i="40"/>
  <c r="L17" i="40"/>
  <c r="L18" i="40"/>
  <c r="M18" i="40"/>
  <c r="L19" i="40"/>
  <c r="M19" i="40"/>
  <c r="L20" i="40"/>
  <c r="M20" i="40"/>
  <c r="L21" i="40"/>
  <c r="M21" i="40"/>
  <c r="L22" i="40"/>
  <c r="M22" i="40"/>
  <c r="L23" i="40"/>
  <c r="M23" i="40"/>
  <c r="L24" i="40"/>
  <c r="M24" i="40"/>
  <c r="L25" i="40"/>
  <c r="M25" i="40"/>
  <c r="L26" i="40"/>
  <c r="M26" i="40"/>
  <c r="L27" i="40"/>
  <c r="M27" i="40"/>
  <c r="L28" i="40"/>
  <c r="M28" i="40"/>
  <c r="L29" i="40"/>
  <c r="M29" i="40"/>
  <c r="L30" i="40"/>
  <c r="M30" i="40"/>
  <c r="L31" i="40"/>
  <c r="M31" i="40"/>
  <c r="L32" i="40"/>
  <c r="M32" i="40"/>
  <c r="L33" i="40"/>
  <c r="M33" i="40"/>
  <c r="L34" i="40"/>
  <c r="M34" i="40"/>
  <c r="L35" i="40"/>
  <c r="M35" i="40"/>
  <c r="L36" i="40"/>
  <c r="M36" i="40"/>
  <c r="L37" i="40"/>
  <c r="M37" i="40"/>
  <c r="L38" i="40"/>
  <c r="M38" i="40"/>
  <c r="L39" i="40"/>
  <c r="L40" i="40"/>
  <c r="M40" i="40"/>
  <c r="L41" i="40"/>
  <c r="M41" i="40"/>
  <c r="L42" i="40"/>
  <c r="M42" i="40"/>
  <c r="L43" i="40"/>
  <c r="M43" i="40"/>
  <c r="L44" i="40"/>
  <c r="L45" i="40"/>
  <c r="L46" i="40"/>
  <c r="L47" i="40"/>
  <c r="M47" i="40"/>
  <c r="L48" i="40"/>
  <c r="M48" i="40"/>
  <c r="L49" i="40"/>
  <c r="M49" i="40"/>
  <c r="L50" i="40"/>
  <c r="L51" i="40"/>
  <c r="M52" i="40"/>
  <c r="L14" i="39"/>
  <c r="L15" i="39"/>
  <c r="L16" i="39"/>
  <c r="L17" i="39"/>
  <c r="M17" i="39"/>
  <c r="L18" i="39"/>
  <c r="M18" i="39"/>
  <c r="L19" i="39"/>
  <c r="L20" i="39"/>
  <c r="M20" i="39"/>
  <c r="L21" i="39"/>
  <c r="M21" i="39"/>
  <c r="L22" i="39"/>
  <c r="M22" i="39"/>
  <c r="L23" i="39"/>
  <c r="M23" i="39"/>
  <c r="L24" i="39"/>
  <c r="M24" i="39"/>
  <c r="L25" i="39"/>
  <c r="M25" i="39"/>
  <c r="L26" i="39"/>
  <c r="M26" i="39"/>
  <c r="L27" i="39"/>
  <c r="M27" i="39"/>
  <c r="L28" i="39"/>
  <c r="L29" i="39"/>
  <c r="M29" i="39"/>
  <c r="L30" i="39"/>
  <c r="L31" i="39"/>
  <c r="M31" i="39"/>
  <c r="L32" i="39"/>
  <c r="M32" i="39"/>
  <c r="L33" i="39"/>
  <c r="M33" i="39"/>
  <c r="L34" i="39"/>
  <c r="M34" i="39"/>
  <c r="L35" i="39"/>
  <c r="L36" i="39"/>
  <c r="L37" i="39"/>
  <c r="M37" i="39"/>
  <c r="L38" i="39"/>
  <c r="M38" i="39"/>
  <c r="L39" i="39"/>
  <c r="M39" i="39"/>
  <c r="L40" i="39"/>
  <c r="M40" i="39"/>
  <c r="L41" i="39"/>
  <c r="L42" i="39"/>
  <c r="M42" i="39"/>
  <c r="L43" i="39"/>
  <c r="L44" i="39"/>
  <c r="L45" i="39"/>
  <c r="M45" i="39"/>
  <c r="L46" i="39"/>
  <c r="M46" i="39"/>
  <c r="L47" i="39"/>
  <c r="M47" i="39"/>
  <c r="L48" i="39"/>
  <c r="M48" i="39"/>
  <c r="L49" i="39"/>
  <c r="M49" i="39"/>
  <c r="L50" i="39"/>
  <c r="M50" i="39"/>
  <c r="L51" i="39"/>
  <c r="M51" i="39"/>
  <c r="L52" i="39"/>
  <c r="M52" i="39"/>
  <c r="M53" i="39"/>
  <c r="L14" i="38"/>
  <c r="M14" i="38"/>
  <c r="L15" i="38"/>
  <c r="L16" i="38"/>
  <c r="M16" i="38"/>
  <c r="L17" i="38"/>
  <c r="M17" i="38"/>
  <c r="L18" i="38"/>
  <c r="L19" i="38"/>
  <c r="M19" i="38"/>
  <c r="L20" i="38"/>
  <c r="M20" i="38"/>
  <c r="L21" i="38"/>
  <c r="M21" i="38"/>
  <c r="L22" i="38"/>
  <c r="M22" i="38"/>
  <c r="L23" i="38"/>
  <c r="M23" i="38"/>
  <c r="L24" i="38"/>
  <c r="M24" i="38"/>
  <c r="L25" i="38"/>
  <c r="M25" i="38"/>
  <c r="M26" i="38"/>
  <c r="L15" i="37"/>
  <c r="M15" i="37"/>
  <c r="L16" i="37"/>
  <c r="M16" i="37"/>
  <c r="L17" i="37"/>
  <c r="L18" i="37"/>
  <c r="M18" i="37"/>
  <c r="L19" i="37"/>
  <c r="M19" i="37"/>
  <c r="L20" i="37"/>
  <c r="M20" i="37"/>
  <c r="L21" i="37"/>
  <c r="L22" i="37"/>
  <c r="M22" i="37"/>
  <c r="L23" i="37"/>
  <c r="M23" i="37"/>
  <c r="L24" i="37"/>
  <c r="M24" i="37"/>
  <c r="L25" i="37"/>
  <c r="M25" i="37"/>
  <c r="L26" i="37"/>
  <c r="M26" i="37"/>
  <c r="L27" i="37"/>
  <c r="M27" i="37"/>
  <c r="L28" i="37"/>
  <c r="M28" i="37"/>
  <c r="L29" i="37"/>
  <c r="M29" i="37"/>
  <c r="L30" i="37"/>
  <c r="M30" i="37"/>
  <c r="L31" i="37"/>
  <c r="M31" i="37"/>
  <c r="L32" i="37"/>
  <c r="M32" i="37"/>
  <c r="L33" i="37"/>
  <c r="M33" i="37"/>
  <c r="L34" i="37"/>
  <c r="M34" i="37"/>
  <c r="L35" i="37"/>
  <c r="M35" i="37"/>
  <c r="L36" i="37"/>
  <c r="M36" i="37"/>
  <c r="L37" i="37"/>
  <c r="L38" i="37"/>
  <c r="M38" i="37"/>
  <c r="M39" i="37"/>
  <c r="L14" i="36"/>
  <c r="L15" i="36"/>
  <c r="L16" i="36"/>
  <c r="L17" i="36"/>
  <c r="L18" i="36"/>
  <c r="L19" i="36"/>
  <c r="M19" i="36"/>
  <c r="L20" i="36"/>
  <c r="M20" i="36"/>
  <c r="L21" i="36"/>
  <c r="M21" i="36"/>
  <c r="L22" i="36"/>
  <c r="M22" i="36"/>
  <c r="L23" i="36"/>
  <c r="M23" i="36"/>
  <c r="L24" i="36"/>
  <c r="M24" i="36"/>
  <c r="L25" i="36"/>
  <c r="M25" i="36"/>
  <c r="L26" i="36"/>
  <c r="M26" i="36"/>
  <c r="L27" i="36"/>
  <c r="L28" i="36"/>
  <c r="L29" i="36"/>
  <c r="M29" i="36"/>
  <c r="L30" i="36"/>
  <c r="M30" i="36"/>
  <c r="L31" i="36"/>
  <c r="M31" i="36"/>
  <c r="L32" i="36"/>
  <c r="M32" i="36"/>
  <c r="L33" i="36"/>
  <c r="M33" i="36"/>
  <c r="L34" i="36"/>
  <c r="M34" i="36"/>
  <c r="L35" i="36"/>
  <c r="M35" i="36"/>
  <c r="L36" i="36"/>
  <c r="M36" i="36"/>
  <c r="L37" i="36"/>
  <c r="L38" i="36"/>
  <c r="M38" i="36"/>
  <c r="L39" i="36"/>
  <c r="M39" i="36"/>
  <c r="L40" i="36"/>
  <c r="M40" i="36"/>
  <c r="L41" i="36"/>
  <c r="M41" i="36"/>
  <c r="L42" i="36"/>
  <c r="M42" i="36"/>
  <c r="L43" i="36"/>
  <c r="M43" i="36"/>
  <c r="L44" i="36"/>
  <c r="M44" i="36"/>
  <c r="L45" i="36"/>
  <c r="M45" i="36"/>
  <c r="L46" i="36"/>
  <c r="M46" i="36"/>
  <c r="L47" i="36"/>
  <c r="M47" i="36"/>
  <c r="L48" i="36"/>
  <c r="M48" i="36"/>
  <c r="L49" i="36"/>
  <c r="M49" i="36"/>
  <c r="L50" i="36"/>
  <c r="M50" i="36"/>
  <c r="L51" i="36"/>
  <c r="M51" i="36"/>
  <c r="L52" i="36"/>
  <c r="M52" i="36"/>
  <c r="L53" i="36"/>
  <c r="M53" i="36"/>
  <c r="L54" i="36"/>
  <c r="M54" i="36"/>
  <c r="L55" i="36"/>
  <c r="M55" i="36"/>
  <c r="L56" i="36"/>
  <c r="M56" i="36"/>
  <c r="L57" i="36"/>
  <c r="M57" i="36"/>
  <c r="L58" i="36"/>
  <c r="M58" i="36"/>
  <c r="L59" i="36"/>
  <c r="M59" i="36"/>
  <c r="L60" i="36"/>
  <c r="M60" i="36"/>
  <c r="L61" i="36"/>
  <c r="M61" i="36"/>
  <c r="L62" i="36"/>
  <c r="M62" i="36"/>
  <c r="L63" i="36"/>
  <c r="M63" i="36"/>
  <c r="L64" i="36"/>
  <c r="M64" i="36"/>
  <c r="L65" i="36"/>
  <c r="M65" i="36"/>
  <c r="L66" i="36"/>
  <c r="M66" i="36"/>
  <c r="L67" i="36"/>
  <c r="M67" i="36"/>
  <c r="L68" i="36"/>
  <c r="M68" i="36"/>
  <c r="L69" i="36"/>
  <c r="M69" i="36"/>
  <c r="L70" i="36"/>
  <c r="M70" i="36"/>
  <c r="L71" i="36"/>
  <c r="M71" i="36"/>
  <c r="L72" i="36"/>
  <c r="M72" i="36"/>
  <c r="L73" i="36"/>
  <c r="M73" i="36"/>
  <c r="L74" i="36"/>
  <c r="M74" i="36"/>
  <c r="L75" i="36"/>
  <c r="M75" i="36"/>
  <c r="L76" i="36"/>
  <c r="L77" i="36"/>
  <c r="L78" i="36"/>
  <c r="M78" i="36"/>
  <c r="L79" i="36"/>
  <c r="M79" i="36"/>
  <c r="L80" i="36"/>
  <c r="M80" i="36"/>
  <c r="L81" i="36"/>
  <c r="M81" i="36"/>
  <c r="L82" i="36"/>
  <c r="M82" i="36"/>
  <c r="L83" i="36"/>
  <c r="M83" i="36"/>
  <c r="L84" i="36"/>
  <c r="M84" i="36"/>
  <c r="L85" i="36"/>
  <c r="M85" i="36"/>
  <c r="L86" i="36"/>
  <c r="M86" i="36"/>
  <c r="L87" i="36"/>
  <c r="M87" i="36"/>
  <c r="L88" i="36"/>
  <c r="M88" i="36"/>
  <c r="L89" i="36"/>
  <c r="M89" i="36"/>
  <c r="L90" i="36"/>
  <c r="M90" i="36"/>
  <c r="L91" i="36"/>
  <c r="M91" i="36"/>
  <c r="M92" i="36"/>
  <c r="L14" i="35"/>
  <c r="L15" i="35"/>
  <c r="M15" i="35"/>
  <c r="L16" i="35"/>
  <c r="M16" i="35"/>
  <c r="L17" i="35"/>
  <c r="M17" i="35"/>
  <c r="L18" i="35"/>
  <c r="M18" i="35"/>
  <c r="L19" i="35"/>
  <c r="M19" i="35"/>
  <c r="L20" i="35"/>
  <c r="M20" i="35"/>
  <c r="L21" i="35"/>
  <c r="M21" i="35"/>
  <c r="L22" i="35"/>
  <c r="M22" i="35"/>
  <c r="L23" i="35"/>
  <c r="M23" i="35"/>
  <c r="L24" i="35"/>
  <c r="M24" i="35"/>
  <c r="L25" i="35"/>
  <c r="M25" i="35"/>
  <c r="L26" i="35"/>
  <c r="M26" i="35"/>
  <c r="L27" i="35"/>
  <c r="M27" i="35"/>
  <c r="L28" i="35"/>
  <c r="M28" i="35"/>
  <c r="L29" i="35"/>
  <c r="L30" i="35"/>
  <c r="L31" i="35"/>
  <c r="L32" i="35"/>
  <c r="L33" i="35"/>
  <c r="M33" i="35"/>
  <c r="L34" i="35"/>
  <c r="L35" i="35"/>
  <c r="M35" i="35"/>
  <c r="M36" i="35"/>
  <c r="L14" i="34"/>
  <c r="M14" i="34"/>
  <c r="L15" i="34"/>
  <c r="M15" i="34"/>
  <c r="L16" i="34"/>
  <c r="M16" i="34"/>
  <c r="L17" i="34"/>
  <c r="M17" i="34"/>
  <c r="L18" i="34"/>
  <c r="M18" i="34"/>
  <c r="L19" i="34"/>
  <c r="M19" i="34"/>
  <c r="L20" i="34"/>
  <c r="M20" i="34"/>
  <c r="L21" i="34"/>
  <c r="M21" i="34"/>
  <c r="L22" i="34"/>
  <c r="M22" i="34"/>
  <c r="L23" i="34"/>
  <c r="M23" i="34"/>
  <c r="L24" i="34"/>
  <c r="M24" i="34"/>
  <c r="L25" i="34"/>
  <c r="M25" i="34"/>
  <c r="L26" i="34"/>
  <c r="M26" i="34"/>
  <c r="L27" i="34"/>
  <c r="M27" i="34"/>
  <c r="L28" i="34"/>
  <c r="M28" i="34"/>
  <c r="L29" i="34"/>
  <c r="M29" i="34"/>
  <c r="L30" i="34"/>
  <c r="M30" i="34"/>
  <c r="L31" i="34"/>
  <c r="M31" i="34"/>
  <c r="L32" i="34"/>
  <c r="L33" i="34"/>
  <c r="L34" i="34"/>
  <c r="L35" i="34"/>
  <c r="L36" i="34"/>
  <c r="L37" i="34"/>
  <c r="M38" i="34"/>
  <c r="L14" i="33"/>
  <c r="L15" i="33"/>
  <c r="L16" i="33"/>
  <c r="M16" i="33"/>
  <c r="L17" i="33"/>
  <c r="L18" i="33"/>
  <c r="M18" i="33"/>
  <c r="L19" i="33"/>
  <c r="M19" i="33"/>
  <c r="L20" i="33"/>
  <c r="M20" i="33"/>
  <c r="L21" i="33"/>
  <c r="M21" i="33"/>
  <c r="L22" i="33"/>
  <c r="M22" i="33"/>
  <c r="L23" i="33"/>
  <c r="M23" i="33"/>
  <c r="L24" i="33"/>
  <c r="M24" i="33"/>
  <c r="L25" i="33"/>
  <c r="M25" i="33"/>
  <c r="L26" i="33"/>
  <c r="M26" i="33"/>
  <c r="L27" i="33"/>
  <c r="L28" i="33"/>
  <c r="L29" i="33"/>
  <c r="L30" i="33"/>
  <c r="M30" i="33"/>
  <c r="L31" i="33"/>
  <c r="M31" i="33"/>
  <c r="L32" i="33"/>
  <c r="L33" i="33"/>
  <c r="M33" i="33"/>
  <c r="L34" i="33"/>
  <c r="M34" i="33"/>
  <c r="L35" i="33"/>
  <c r="M35" i="33"/>
  <c r="L36" i="33"/>
  <c r="M36" i="33"/>
  <c r="L37" i="33"/>
  <c r="M37" i="33"/>
  <c r="L38" i="33"/>
  <c r="M38" i="33"/>
  <c r="L39" i="33"/>
  <c r="M39" i="33"/>
  <c r="L40" i="33"/>
  <c r="M40" i="33"/>
  <c r="L41" i="33"/>
  <c r="M41" i="33"/>
  <c r="L42" i="33"/>
  <c r="M42" i="33"/>
  <c r="L43" i="33"/>
  <c r="L44" i="33"/>
  <c r="M44" i="33"/>
  <c r="L45" i="33"/>
  <c r="M45" i="33"/>
  <c r="M46" i="33"/>
  <c r="L15" i="32"/>
  <c r="L16" i="32"/>
  <c r="L17" i="32"/>
  <c r="L18" i="32"/>
  <c r="L19" i="32"/>
  <c r="L20" i="32"/>
  <c r="M20" i="32"/>
  <c r="L21" i="32"/>
  <c r="M21" i="32"/>
  <c r="L22" i="32"/>
  <c r="L23" i="32"/>
  <c r="L24" i="32"/>
  <c r="M24" i="32"/>
  <c r="L25" i="32"/>
  <c r="M25" i="32"/>
  <c r="L26" i="32"/>
  <c r="M26" i="32"/>
  <c r="L27" i="32"/>
  <c r="M27" i="32"/>
  <c r="L28" i="32"/>
  <c r="M28" i="32"/>
  <c r="L29" i="32"/>
  <c r="M29" i="32"/>
  <c r="L30" i="32"/>
  <c r="M30" i="32"/>
  <c r="L31" i="32"/>
  <c r="M31" i="32"/>
  <c r="L32" i="32"/>
  <c r="M32" i="32"/>
  <c r="L33" i="32"/>
  <c r="M33" i="32"/>
  <c r="M34" i="32"/>
  <c r="L14" i="31"/>
  <c r="L15" i="31"/>
  <c r="M15" i="31"/>
  <c r="L16" i="31"/>
  <c r="M16" i="31"/>
  <c r="L17" i="31"/>
  <c r="M17" i="31"/>
  <c r="L18" i="31"/>
  <c r="M18" i="31"/>
  <c r="L19" i="31"/>
  <c r="M19" i="31"/>
  <c r="L20" i="31"/>
  <c r="M20" i="31"/>
  <c r="L21" i="31"/>
  <c r="M21" i="31"/>
  <c r="L22" i="31"/>
  <c r="M22" i="31"/>
  <c r="L23" i="31"/>
  <c r="M23" i="31"/>
  <c r="M24" i="31"/>
  <c r="L14" i="30"/>
  <c r="L15" i="30"/>
  <c r="L16" i="30"/>
  <c r="L17" i="30"/>
  <c r="L18" i="30"/>
  <c r="M18" i="30"/>
  <c r="L19" i="30"/>
  <c r="M19" i="30"/>
  <c r="L20" i="30"/>
  <c r="M20" i="30"/>
  <c r="L21" i="30"/>
  <c r="M21" i="30"/>
  <c r="L22" i="30"/>
  <c r="M22" i="30"/>
  <c r="L23" i="30"/>
  <c r="M23" i="30"/>
  <c r="L24" i="30"/>
  <c r="M24" i="30"/>
  <c r="L25" i="30"/>
  <c r="L26" i="30"/>
  <c r="M26" i="30"/>
  <c r="L27" i="30"/>
  <c r="M27" i="30"/>
  <c r="M28" i="30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L21" i="29"/>
  <c r="L22" i="29"/>
  <c r="L23" i="29"/>
  <c r="L24" i="29"/>
  <c r="L25" i="29"/>
  <c r="M26" i="29"/>
  <c r="L14" i="28"/>
  <c r="L15" i="28"/>
  <c r="L16" i="28"/>
  <c r="M16" i="28"/>
  <c r="L17" i="28"/>
  <c r="M17" i="28"/>
  <c r="L18" i="28"/>
  <c r="M18" i="28"/>
  <c r="L19" i="28"/>
  <c r="M19" i="28"/>
  <c r="L20" i="28"/>
  <c r="M20" i="28"/>
  <c r="L21" i="28"/>
  <c r="M21" i="28"/>
  <c r="L22" i="28"/>
  <c r="M22" i="28"/>
  <c r="L23" i="28"/>
  <c r="M23" i="28"/>
  <c r="L24" i="28"/>
  <c r="M24" i="28"/>
  <c r="L25" i="28"/>
  <c r="M25" i="28"/>
  <c r="M26" i="28"/>
  <c r="L14" i="27"/>
  <c r="L15" i="27"/>
  <c r="L16" i="27"/>
  <c r="L17" i="27"/>
  <c r="L18" i="27"/>
  <c r="M18" i="27"/>
  <c r="L19" i="27"/>
  <c r="M19" i="27"/>
  <c r="L20" i="27"/>
  <c r="M20" i="27"/>
  <c r="L21" i="27"/>
  <c r="M21" i="27"/>
  <c r="L22" i="27"/>
  <c r="M22" i="27"/>
  <c r="L23" i="27"/>
  <c r="M23" i="27"/>
  <c r="L24" i="27"/>
  <c r="M24" i="27"/>
  <c r="M25" i="27"/>
  <c r="L16" i="26"/>
  <c r="L17" i="26"/>
  <c r="L18" i="26"/>
  <c r="L19" i="26"/>
  <c r="M19" i="26"/>
  <c r="L20" i="26"/>
  <c r="M20" i="26"/>
  <c r="L21" i="26"/>
  <c r="M21" i="26"/>
  <c r="L22" i="26"/>
  <c r="M22" i="26"/>
  <c r="L23" i="26"/>
  <c r="M23" i="26"/>
  <c r="L24" i="26"/>
  <c r="M24" i="26"/>
  <c r="L25" i="26"/>
  <c r="L26" i="26"/>
  <c r="L27" i="26"/>
  <c r="M27" i="26"/>
  <c r="L28" i="26"/>
  <c r="M28" i="26"/>
  <c r="L29" i="26"/>
  <c r="M29" i="26"/>
  <c r="L30" i="26"/>
  <c r="M30" i="26"/>
  <c r="L31" i="26"/>
  <c r="M31" i="26"/>
  <c r="L32" i="26"/>
  <c r="M32" i="26"/>
  <c r="L33" i="26"/>
  <c r="M33" i="26"/>
  <c r="L34" i="26"/>
  <c r="M34" i="26"/>
  <c r="L35" i="26"/>
  <c r="M35" i="26"/>
  <c r="M36" i="26"/>
  <c r="L15" i="25"/>
  <c r="L16" i="25"/>
  <c r="L17" i="25"/>
  <c r="M17" i="25"/>
  <c r="L18" i="25"/>
  <c r="M18" i="25"/>
  <c r="L19" i="25"/>
  <c r="M19" i="25"/>
  <c r="L20" i="25"/>
  <c r="M20" i="25"/>
  <c r="L21" i="25"/>
  <c r="L22" i="25"/>
  <c r="M22" i="25"/>
  <c r="L23" i="25"/>
  <c r="L24" i="25"/>
  <c r="L25" i="25"/>
  <c r="L26" i="25"/>
  <c r="L27" i="25"/>
  <c r="M27" i="25"/>
  <c r="L28" i="25"/>
  <c r="M28" i="25"/>
  <c r="L29" i="25"/>
  <c r="L30" i="25"/>
  <c r="L31" i="25"/>
  <c r="M31" i="25"/>
  <c r="L32" i="25"/>
  <c r="M32" i="25"/>
  <c r="L33" i="25"/>
  <c r="M33" i="25"/>
  <c r="L34" i="25"/>
  <c r="M34" i="25"/>
  <c r="L35" i="25"/>
  <c r="M35" i="25"/>
  <c r="M36" i="25"/>
  <c r="L14" i="24"/>
  <c r="M14" i="24"/>
  <c r="L15" i="24"/>
  <c r="M15" i="24"/>
  <c r="L16" i="24"/>
  <c r="M16" i="24"/>
  <c r="L17" i="24"/>
  <c r="M17" i="24"/>
  <c r="L18" i="24"/>
  <c r="M18" i="24"/>
  <c r="L19" i="24"/>
  <c r="M19" i="24"/>
  <c r="L20" i="24"/>
  <c r="M20" i="24"/>
  <c r="L21" i="24"/>
  <c r="M21" i="24"/>
  <c r="M22" i="24"/>
  <c r="L14" i="23"/>
  <c r="L15" i="23"/>
  <c r="L16" i="23"/>
  <c r="L17" i="23"/>
  <c r="M17" i="23"/>
  <c r="L18" i="23"/>
  <c r="M18" i="23"/>
  <c r="L19" i="23"/>
  <c r="M19" i="23"/>
  <c r="L20" i="23"/>
  <c r="L21" i="23"/>
  <c r="M21" i="23"/>
  <c r="L22" i="23"/>
  <c r="L23" i="23"/>
  <c r="L24" i="23"/>
  <c r="M24" i="23"/>
  <c r="L25" i="23"/>
  <c r="M25" i="23"/>
  <c r="L26" i="23"/>
  <c r="M26" i="23"/>
  <c r="L27" i="23"/>
  <c r="L28" i="23"/>
  <c r="M28" i="23"/>
  <c r="L29" i="23"/>
  <c r="L30" i="23"/>
  <c r="L31" i="23"/>
  <c r="L32" i="23"/>
  <c r="M32" i="23"/>
  <c r="L33" i="23"/>
  <c r="M33" i="23"/>
  <c r="L34" i="23"/>
  <c r="M34" i="23"/>
  <c r="L35" i="23"/>
  <c r="M35" i="23"/>
  <c r="L36" i="23"/>
  <c r="L37" i="23"/>
  <c r="M37" i="23"/>
  <c r="L38" i="23"/>
  <c r="M38" i="23"/>
  <c r="L39" i="23"/>
  <c r="M39" i="23"/>
  <c r="L40" i="23"/>
  <c r="M40" i="23"/>
  <c r="L41" i="23"/>
  <c r="M41" i="23"/>
  <c r="L42" i="23"/>
  <c r="M42" i="23"/>
  <c r="M43" i="23"/>
  <c r="L14" i="22"/>
  <c r="L15" i="22"/>
  <c r="L16" i="22"/>
  <c r="L17" i="22"/>
  <c r="M17" i="22"/>
  <c r="L18" i="22"/>
  <c r="M18" i="22"/>
  <c r="L19" i="22"/>
  <c r="M19" i="22"/>
  <c r="L20" i="22"/>
  <c r="M20" i="22"/>
  <c r="L21" i="22"/>
  <c r="M21" i="22"/>
  <c r="L22" i="22"/>
  <c r="M22" i="22"/>
  <c r="L23" i="22"/>
  <c r="M23" i="22"/>
  <c r="L24" i="22"/>
  <c r="M24" i="22"/>
  <c r="L25" i="22"/>
  <c r="M25" i="22"/>
  <c r="L26" i="22"/>
  <c r="M26" i="22"/>
  <c r="L27" i="22"/>
  <c r="M27" i="22"/>
  <c r="M28" i="22"/>
  <c r="L14" i="21"/>
  <c r="L15" i="21"/>
  <c r="M15" i="21"/>
  <c r="L16" i="21"/>
  <c r="M16" i="21"/>
  <c r="L17" i="21"/>
  <c r="M17" i="21"/>
  <c r="L18" i="21"/>
  <c r="L19" i="21"/>
  <c r="L20" i="21"/>
  <c r="M20" i="21"/>
  <c r="L21" i="21"/>
  <c r="M21" i="21"/>
  <c r="L22" i="21"/>
  <c r="L23" i="21"/>
  <c r="M23" i="21"/>
  <c r="L24" i="21"/>
  <c r="M24" i="21"/>
  <c r="L25" i="21"/>
  <c r="M25" i="21"/>
  <c r="L26" i="21"/>
  <c r="M26" i="21"/>
  <c r="L27" i="21"/>
  <c r="L28" i="21"/>
  <c r="L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L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M56" i="21"/>
  <c r="L14" i="20"/>
  <c r="L15" i="20"/>
  <c r="L16" i="20"/>
  <c r="M16" i="20"/>
  <c r="L17" i="20"/>
  <c r="M17" i="20"/>
  <c r="L18" i="20"/>
  <c r="M18" i="20"/>
  <c r="L19" i="20"/>
  <c r="M19" i="20"/>
  <c r="L20" i="20"/>
  <c r="M20" i="20"/>
  <c r="L21" i="20"/>
  <c r="M21" i="20"/>
  <c r="L22" i="20"/>
  <c r="M22" i="20"/>
  <c r="L23" i="20"/>
  <c r="M23" i="20"/>
  <c r="L24" i="20"/>
  <c r="M24" i="20"/>
  <c r="L25" i="20"/>
  <c r="M25" i="20"/>
  <c r="M26" i="20"/>
  <c r="L14" i="19"/>
  <c r="L15" i="19"/>
  <c r="M15" i="19"/>
  <c r="L16" i="19"/>
  <c r="L17" i="19"/>
  <c r="M17" i="19"/>
  <c r="L18" i="19"/>
  <c r="M18" i="19"/>
  <c r="L19" i="19"/>
  <c r="M19" i="19"/>
  <c r="L20" i="19"/>
  <c r="M20" i="19"/>
  <c r="L21" i="19"/>
  <c r="L22" i="19"/>
  <c r="M22" i="19"/>
  <c r="L23" i="19"/>
  <c r="M23" i="19"/>
  <c r="L24" i="19"/>
  <c r="L25" i="19"/>
  <c r="L26" i="19"/>
  <c r="M26" i="19"/>
  <c r="L27" i="19"/>
  <c r="M27" i="19"/>
  <c r="M28" i="19"/>
  <c r="L14" i="18"/>
  <c r="L15" i="18"/>
  <c r="M15" i="18"/>
  <c r="L16" i="18"/>
  <c r="M16" i="18"/>
  <c r="L17" i="18"/>
  <c r="M17" i="18"/>
  <c r="L18" i="18"/>
  <c r="L19" i="18"/>
  <c r="L20" i="18"/>
  <c r="L21" i="18"/>
  <c r="M21" i="18"/>
  <c r="L22" i="18"/>
  <c r="L23" i="18"/>
  <c r="L24" i="18"/>
  <c r="M24" i="18"/>
  <c r="L25" i="18"/>
  <c r="M25" i="18"/>
  <c r="L26" i="18"/>
  <c r="M26" i="18"/>
  <c r="L27" i="18"/>
  <c r="M27" i="18"/>
  <c r="L28" i="18"/>
  <c r="M28" i="18"/>
  <c r="L29" i="18"/>
  <c r="M29" i="18"/>
  <c r="M30" i="18"/>
  <c r="L14" i="17"/>
  <c r="L15" i="17"/>
  <c r="L16" i="17"/>
  <c r="M16" i="17"/>
  <c r="L17" i="17"/>
  <c r="L18" i="17"/>
  <c r="M18" i="17"/>
  <c r="L19" i="17"/>
  <c r="M19" i="17"/>
  <c r="L20" i="17"/>
  <c r="M20" i="17"/>
  <c r="L21" i="17"/>
  <c r="M21" i="17"/>
  <c r="L22" i="17"/>
  <c r="L23" i="17"/>
  <c r="L24" i="17"/>
  <c r="L25" i="17"/>
  <c r="L26" i="17"/>
  <c r="L27" i="17"/>
  <c r="M27" i="17"/>
  <c r="L28" i="17"/>
  <c r="M28" i="17"/>
  <c r="L29" i="17"/>
  <c r="L30" i="17"/>
  <c r="M30" i="17"/>
  <c r="L31" i="17"/>
  <c r="M31" i="17"/>
  <c r="L32" i="17"/>
  <c r="M32" i="17"/>
  <c r="L33" i="17"/>
  <c r="L34" i="17"/>
  <c r="M34" i="17"/>
  <c r="L35" i="17"/>
  <c r="M35" i="17"/>
  <c r="L36" i="17"/>
  <c r="M36" i="17"/>
  <c r="L37" i="17"/>
  <c r="M37" i="17"/>
  <c r="L38" i="17"/>
  <c r="M38" i="17"/>
  <c r="L39" i="17"/>
  <c r="M39" i="17"/>
  <c r="L40" i="17"/>
  <c r="M40" i="17"/>
  <c r="L41" i="17"/>
  <c r="M41" i="17"/>
  <c r="L42" i="17"/>
  <c r="M42" i="17"/>
  <c r="M43" i="17"/>
  <c r="L15" i="16"/>
  <c r="L16" i="16"/>
  <c r="L17" i="16"/>
  <c r="L18" i="16"/>
  <c r="L19" i="16"/>
  <c r="M19" i="16"/>
  <c r="L20" i="16"/>
  <c r="M20" i="16"/>
  <c r="L21" i="16"/>
  <c r="L22" i="16"/>
  <c r="M22" i="16"/>
  <c r="L23" i="16"/>
  <c r="M23" i="16"/>
  <c r="L24" i="16"/>
  <c r="M24" i="16"/>
  <c r="L25" i="16"/>
  <c r="M25" i="16"/>
  <c r="L26" i="16"/>
  <c r="M26" i="16"/>
  <c r="L27" i="16"/>
  <c r="M27" i="16"/>
  <c r="L28" i="16"/>
  <c r="M28" i="16"/>
  <c r="L29" i="16"/>
  <c r="M29" i="16"/>
  <c r="L30" i="16"/>
  <c r="M30" i="16"/>
  <c r="L31" i="16"/>
  <c r="M31" i="16"/>
  <c r="L32" i="16"/>
  <c r="M32" i="16"/>
  <c r="L33" i="16"/>
  <c r="M33" i="16"/>
  <c r="L34" i="16"/>
  <c r="M34" i="16"/>
  <c r="M35" i="16"/>
  <c r="L14" i="15"/>
  <c r="M14" i="15"/>
  <c r="L15" i="15"/>
  <c r="M15" i="15"/>
  <c r="L16" i="15"/>
  <c r="M16" i="15"/>
  <c r="L17" i="15"/>
  <c r="M17" i="15"/>
  <c r="L18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M25" i="15"/>
  <c r="L14" i="14"/>
  <c r="L15" i="14"/>
  <c r="L16" i="14"/>
  <c r="L17" i="14"/>
  <c r="L18" i="14"/>
  <c r="L19" i="14"/>
  <c r="M19" i="14"/>
  <c r="L20" i="14"/>
  <c r="M20" i="14"/>
  <c r="L21" i="14"/>
  <c r="M21" i="14"/>
  <c r="L22" i="14"/>
  <c r="L23" i="14"/>
  <c r="M23" i="14"/>
  <c r="L24" i="14"/>
  <c r="M24" i="14"/>
  <c r="M25" i="14"/>
  <c r="L15" i="13"/>
  <c r="L16" i="13"/>
  <c r="L17" i="13"/>
  <c r="L18" i="13"/>
  <c r="L19" i="13"/>
  <c r="L20" i="13"/>
  <c r="L21" i="13"/>
  <c r="L22" i="13"/>
  <c r="L23" i="13"/>
  <c r="L24" i="13"/>
  <c r="M24" i="13"/>
  <c r="L25" i="13"/>
  <c r="L26" i="13"/>
  <c r="M26" i="13"/>
  <c r="L27" i="13"/>
  <c r="M27" i="13"/>
  <c r="L28" i="13"/>
  <c r="M28" i="13"/>
  <c r="L29" i="13"/>
  <c r="M29" i="13"/>
  <c r="L30" i="13"/>
  <c r="M30" i="13"/>
  <c r="L31" i="13"/>
  <c r="M31" i="13"/>
  <c r="L32" i="13"/>
  <c r="M32" i="13"/>
  <c r="L33" i="13"/>
  <c r="M33" i="13"/>
  <c r="L34" i="13"/>
  <c r="M34" i="13"/>
  <c r="L35" i="13"/>
  <c r="M35" i="13"/>
  <c r="L36" i="13"/>
  <c r="M36" i="13"/>
  <c r="L37" i="13"/>
  <c r="M37" i="13"/>
  <c r="L38" i="13"/>
  <c r="M38" i="13"/>
  <c r="M39" i="13"/>
  <c r="L14" i="12"/>
  <c r="M14" i="12"/>
  <c r="L15" i="12"/>
  <c r="M15" i="12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M23" i="12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M23" i="11"/>
  <c r="L14" i="10"/>
  <c r="M14" i="10"/>
  <c r="L15" i="10"/>
  <c r="M15" i="10"/>
  <c r="L16" i="10"/>
  <c r="L17" i="10"/>
  <c r="L18" i="10"/>
  <c r="L19" i="10"/>
  <c r="L20" i="10"/>
  <c r="M20" i="10"/>
  <c r="L21" i="10"/>
  <c r="M21" i="10"/>
  <c r="L22" i="10"/>
  <c r="M22" i="10"/>
  <c r="M23" i="10"/>
  <c r="L14" i="9"/>
  <c r="L15" i="9"/>
  <c r="L16" i="9"/>
  <c r="L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L34" i="9"/>
  <c r="M34" i="9"/>
  <c r="L35" i="9"/>
  <c r="L36" i="9"/>
  <c r="L37" i="9"/>
  <c r="L38" i="9"/>
  <c r="M38" i="9"/>
  <c r="L39" i="9"/>
  <c r="M39" i="9"/>
  <c r="L40" i="9"/>
  <c r="M40" i="9"/>
  <c r="L41" i="9"/>
  <c r="M41" i="9"/>
  <c r="L42" i="9"/>
  <c r="M42" i="9"/>
  <c r="L43" i="9"/>
  <c r="L44" i="9"/>
  <c r="M44" i="9"/>
  <c r="L45" i="9"/>
  <c r="M45" i="9"/>
  <c r="L46" i="9"/>
  <c r="L47" i="9"/>
  <c r="L48" i="9"/>
  <c r="L49" i="9"/>
  <c r="L50" i="9"/>
  <c r="L51" i="9"/>
  <c r="M51" i="9"/>
  <c r="L52" i="9"/>
  <c r="M52" i="9"/>
  <c r="L53" i="9"/>
  <c r="M53" i="9"/>
  <c r="L54" i="9"/>
  <c r="M54" i="9"/>
  <c r="L55" i="9"/>
  <c r="M55" i="9"/>
  <c r="L56" i="9"/>
  <c r="M56" i="9"/>
  <c r="L57" i="9"/>
  <c r="M57" i="9"/>
  <c r="L58" i="9"/>
  <c r="M58" i="9"/>
  <c r="L59" i="9"/>
  <c r="M59" i="9"/>
  <c r="L60" i="9"/>
  <c r="M60" i="9"/>
  <c r="L61" i="9"/>
  <c r="M61" i="9"/>
  <c r="L62" i="9"/>
  <c r="M63" i="9"/>
  <c r="L14" i="8"/>
  <c r="L15" i="8"/>
  <c r="L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L28" i="8"/>
  <c r="M28" i="8"/>
  <c r="L29" i="8"/>
  <c r="M29" i="8"/>
  <c r="L30" i="8"/>
  <c r="M30" i="8"/>
  <c r="L31" i="8"/>
  <c r="M31" i="8"/>
  <c r="L32" i="8"/>
  <c r="M32" i="8"/>
  <c r="L33" i="8"/>
  <c r="L34" i="8"/>
  <c r="L35" i="8"/>
  <c r="L36" i="8"/>
  <c r="M36" i="8"/>
  <c r="L37" i="8"/>
  <c r="M37" i="8"/>
  <c r="L38" i="8"/>
  <c r="M38" i="8"/>
  <c r="L39" i="8"/>
  <c r="L40" i="8"/>
  <c r="M40" i="8"/>
  <c r="L41" i="8"/>
  <c r="L42" i="8"/>
  <c r="L43" i="8"/>
  <c r="M43" i="8"/>
  <c r="L44" i="8"/>
  <c r="M44" i="8"/>
  <c r="L45" i="8"/>
  <c r="M45" i="8"/>
  <c r="L46" i="8"/>
  <c r="M46" i="8"/>
  <c r="L47" i="8"/>
  <c r="L48" i="8"/>
  <c r="L49" i="8"/>
  <c r="L50" i="8"/>
  <c r="L51" i="8"/>
  <c r="M51" i="8"/>
  <c r="L52" i="8"/>
  <c r="M52" i="8"/>
  <c r="L53" i="8"/>
  <c r="M53" i="8"/>
  <c r="L54" i="8"/>
  <c r="M54" i="8"/>
  <c r="L55" i="8"/>
  <c r="M55" i="8"/>
  <c r="M56" i="8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M29" i="7"/>
  <c r="L14" i="6"/>
  <c r="L15" i="6"/>
  <c r="M15" i="6"/>
  <c r="L16" i="6"/>
  <c r="M16" i="6"/>
  <c r="L17" i="6"/>
  <c r="M17" i="6"/>
  <c r="L18" i="6"/>
  <c r="M18" i="6"/>
  <c r="L19" i="6"/>
  <c r="M19" i="6"/>
  <c r="L20" i="6"/>
  <c r="M20" i="6"/>
  <c r="L21" i="6"/>
  <c r="M21" i="6"/>
  <c r="L22" i="6"/>
  <c r="M22" i="6"/>
  <c r="L23" i="6"/>
  <c r="M23" i="6"/>
  <c r="L24" i="6"/>
  <c r="L25" i="6"/>
  <c r="M25" i="6"/>
  <c r="M26" i="6"/>
  <c r="L14" i="5"/>
  <c r="L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L30" i="5"/>
  <c r="M30" i="5"/>
  <c r="L31" i="5"/>
  <c r="L32" i="5"/>
  <c r="L33" i="5"/>
  <c r="L34" i="5"/>
  <c r="M34" i="5"/>
  <c r="L35" i="5"/>
  <c r="M35" i="5"/>
  <c r="L36" i="5"/>
  <c r="M36" i="5"/>
  <c r="L37" i="5"/>
  <c r="M37" i="5"/>
  <c r="L38" i="5"/>
  <c r="M38" i="5"/>
  <c r="L39" i="5"/>
  <c r="L40" i="5"/>
  <c r="L41" i="5"/>
  <c r="L42" i="5"/>
  <c r="M42" i="5"/>
  <c r="L43" i="5"/>
  <c r="M43" i="5"/>
  <c r="L44" i="5"/>
  <c r="M44" i="5"/>
  <c r="L45" i="5"/>
  <c r="M45" i="5"/>
  <c r="L46" i="5"/>
  <c r="L47" i="5"/>
  <c r="L48" i="5"/>
  <c r="L49" i="5"/>
  <c r="L50" i="5"/>
  <c r="L51" i="5"/>
  <c r="M51" i="5"/>
  <c r="L52" i="5"/>
  <c r="M52" i="5"/>
  <c r="L53" i="5"/>
  <c r="M53" i="5"/>
  <c r="M54" i="5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M41" i="4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L26" i="3"/>
  <c r="L27" i="3"/>
  <c r="L28" i="3"/>
  <c r="M28" i="3"/>
  <c r="M29" i="3"/>
  <c r="L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L34" i="2"/>
  <c r="M34" i="2"/>
  <c r="L35" i="2"/>
  <c r="M35" i="2"/>
  <c r="L36" i="2"/>
  <c r="M36" i="2"/>
  <c r="L37" i="2"/>
  <c r="L38" i="2"/>
  <c r="M38" i="2"/>
  <c r="L39" i="2"/>
  <c r="M39" i="2"/>
  <c r="L40" i="2"/>
  <c r="M40" i="2"/>
  <c r="L41" i="2"/>
  <c r="L42" i="2"/>
  <c r="L43" i="2"/>
  <c r="M43" i="2"/>
  <c r="L44" i="2"/>
  <c r="L45" i="2"/>
  <c r="L46" i="2"/>
  <c r="L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M63" i="2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L22" i="1"/>
  <c r="M22" i="1"/>
  <c r="L23" i="1"/>
  <c r="M23" i="1"/>
  <c r="L24" i="1"/>
  <c r="M24" i="1"/>
  <c r="M25" i="1"/>
</calcChain>
</file>

<file path=xl/sharedStrings.xml><?xml version="1.0" encoding="utf-8"?>
<sst xmlns="http://schemas.openxmlformats.org/spreadsheetml/2006/main" count="16418" uniqueCount="4070">
  <si>
    <t>PRESIDENTE MUNICIPAL</t>
  </si>
  <si>
    <t>TESORERO MUNICIPAL</t>
  </si>
  <si>
    <t>CONTRALOR MUNICIPAL</t>
  </si>
  <si>
    <t>TERMINADA</t>
  </si>
  <si>
    <t>EN PROCESO</t>
  </si>
  <si>
    <t>X</t>
  </si>
  <si>
    <t>"Bajo protesta de decir verdad, declaramos que este reporte y sus notas son razonablemente correctos, y son responsabilidad del emisor."</t>
  </si>
  <si>
    <t>MUNICIPIO:</t>
  </si>
  <si>
    <t>ZITÁCUARO, MICHOACÁN</t>
  </si>
  <si>
    <t xml:space="preserve">STATUS DEL PROCESO DE EJECUCION: </t>
  </si>
  <si>
    <t xml:space="preserve">NOMBRE DE LA OBRA:  </t>
  </si>
  <si>
    <t xml:space="preserve">OBRA EN BIEN DE DOMINIO PUBLICO: </t>
  </si>
  <si>
    <t xml:space="preserve">OBRA EN BIENES PROPIOS: </t>
  </si>
  <si>
    <t xml:space="preserve">CUENTA CONTABLE DE LA OBRA: </t>
  </si>
  <si>
    <t xml:space="preserve">NÚMERO OPERACIÓN  (TRANSACCION Ó CHEQUE) </t>
  </si>
  <si>
    <t xml:space="preserve">NÚMERO DE ASIENTO </t>
  </si>
  <si>
    <t xml:space="preserve">FECHA DE ASIENTO  </t>
  </si>
  <si>
    <t xml:space="preserve">NÚM. DE FACTURA </t>
  </si>
  <si>
    <t xml:space="preserve">FECHA DE FACTURA </t>
  </si>
  <si>
    <t xml:space="preserve">CUENTA CONTABLE </t>
  </si>
  <si>
    <t xml:space="preserve">PROVEEDOR </t>
  </si>
  <si>
    <t xml:space="preserve">CONCEPTO </t>
  </si>
  <si>
    <t xml:space="preserve">UNIDAD MEDIDA </t>
  </si>
  <si>
    <t xml:space="preserve">CANTIDAD </t>
  </si>
  <si>
    <t xml:space="preserve">PRECIO UNITARIO </t>
  </si>
  <si>
    <t xml:space="preserve">I.V.A </t>
  </si>
  <si>
    <t xml:space="preserve">IMPORTE </t>
  </si>
  <si>
    <t>ING. CARLOS HERRERA TELLO</t>
  </si>
  <si>
    <t>L.C. BERNARDO RAZO DORANTES</t>
  </si>
  <si>
    <t>LIC. HUGO ALBERTO HERNANDEZ SUAREZ</t>
  </si>
  <si>
    <t>ARQ. JOSE HUGO RAYA PIZANO</t>
  </si>
  <si>
    <t>DIRECTOR DE OBRAS PUBLICAS</t>
  </si>
  <si>
    <t>URB-501-2017-152</t>
  </si>
  <si>
    <t>PAVIMENTACIÓN DE CAMINO A BASE DE CONCRETO HIDRÁULICO 1A. ETAPA.</t>
  </si>
  <si>
    <t>LISTA DE RAYA DEL 20 AL 25 DE FEBRERO DEL 2017</t>
  </si>
  <si>
    <r>
      <t xml:space="preserve">NOTAS:                  </t>
    </r>
    <r>
      <rPr>
        <sz val="8"/>
        <color indexed="8"/>
        <rFont val="Arial Narrow"/>
        <family val="2"/>
      </rPr>
      <t>OBRA</t>
    </r>
  </si>
  <si>
    <r>
      <t xml:space="preserve">NOTAS:                 </t>
    </r>
    <r>
      <rPr>
        <sz val="8"/>
        <color indexed="8"/>
        <rFont val="Arial Narrow"/>
        <family val="2"/>
      </rPr>
      <t>OBRA</t>
    </r>
  </si>
  <si>
    <t>LISTA DE RAYA DEL 06 AL 11 DE FEBRERO DEL 2017</t>
  </si>
  <si>
    <t>LISTA DE RAYA DEL 13 AL 18 DE FEBRERO DEL 2017</t>
  </si>
  <si>
    <t>LISTA DE RAYA DEL 16 AL 21 DE ENERO DEL 2017</t>
  </si>
  <si>
    <t>LISTA DE RAYA DEL 30 DE ENERO AL 04 DE FEBRERO DEL 2017</t>
  </si>
  <si>
    <t>MUNICIPIO DE ZITACUARO</t>
  </si>
  <si>
    <t>827-122-12201</t>
  </si>
  <si>
    <t>P.PEP-005603-NOV</t>
  </si>
  <si>
    <t>MUNICIPIO ZITÁCUARO</t>
  </si>
  <si>
    <t>LISTA DE RAYA DEL 23 AL 28 DE ENERO DEL 2017</t>
  </si>
  <si>
    <t>REHABILITACIÓN DE RED DE AGUA POTABLE Y SISTEMA DE BOMBEO</t>
  </si>
  <si>
    <t>AYS-501-2017-034</t>
  </si>
  <si>
    <t>LISTA DE RAYA DEL 27 DE FEBRERO AL 04 DE MARZO DEL 2017</t>
  </si>
  <si>
    <t>CONSTRUCCIÓN DE SALA DE ESPERA, SANITARIOS, ACCESO Y BARANDAL EN CLÍNICA</t>
  </si>
  <si>
    <t>SAL-501-2017-090</t>
  </si>
  <si>
    <t>AYS-501-2017-039</t>
  </si>
  <si>
    <t>REHABILITACIÓN DE DRENAJE SANITARIO</t>
  </si>
  <si>
    <t>LISTA DE RAYA DEL 06 AL 11 DE MARZO DEL 2017</t>
  </si>
  <si>
    <t>LISTA DE RAYA DEL 13 AL 18 DE MARZO DEL 2017</t>
  </si>
  <si>
    <t>LISTA DE RAYA DEL 20 AL 25 DE MARZO DEL 2017</t>
  </si>
  <si>
    <t>LISTA DE RAYA DEL 27 DE MARZO AL 01 DE ABRIL DEL 2017</t>
  </si>
  <si>
    <t>B145</t>
  </si>
  <si>
    <t>ARNULFO MORELOS SERNA</t>
  </si>
  <si>
    <t>CEMENTO GRIS MARCA TOLTECA</t>
  </si>
  <si>
    <t>TONELADA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</si>
  <si>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</si>
  <si>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</si>
  <si>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</si>
  <si>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</si>
  <si>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</si>
  <si>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</si>
  <si>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</si>
  <si>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</si>
  <si>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</si>
  <si>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</si>
  <si>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VIAJE</t>
  </si>
  <si>
    <t>MATERIAL DE BANCO TIPO BASE (7M3)</t>
  </si>
  <si>
    <t>B156</t>
  </si>
  <si>
    <t>MATERIAL DE BANCO TIPO GREÑA (7M3)</t>
  </si>
  <si>
    <t>B157</t>
  </si>
  <si>
    <t>ARENA (7M3)</t>
  </si>
  <si>
    <t>GRAVA (7M3)</t>
  </si>
  <si>
    <t>FLETE LARGO</t>
  </si>
  <si>
    <t>N/A</t>
  </si>
  <si>
    <t>LUIS CARLOS DOMINGUEZ LARA</t>
  </si>
  <si>
    <t>CEMENTO GRIS</t>
  </si>
  <si>
    <t>959A</t>
  </si>
  <si>
    <t>CLAVO STD DE 2.5"</t>
  </si>
  <si>
    <t>VARILLA DE 3/8</t>
  </si>
  <si>
    <t>ANILLO DE 10-15</t>
  </si>
  <si>
    <t>ANILLO 10-25</t>
  </si>
  <si>
    <t>ALAMBRE RECOCIDO</t>
  </si>
  <si>
    <t>KILO</t>
  </si>
  <si>
    <t>PIEZA</t>
  </si>
  <si>
    <t>960A</t>
  </si>
  <si>
    <t>CEMENTO</t>
  </si>
  <si>
    <t>961A</t>
  </si>
  <si>
    <t>MORTERO</t>
  </si>
  <si>
    <t>ARACELI DAMIAN DUARTE</t>
  </si>
  <si>
    <t>TUBO DE CONCRETO DE 15"</t>
  </si>
  <si>
    <t>PIEZAS</t>
  </si>
  <si>
    <t>TABICON DE 9CM</t>
  </si>
  <si>
    <t>BLOCK RELLENO</t>
  </si>
  <si>
    <t>MILLAR</t>
  </si>
  <si>
    <t>LISTA DE RAYA DEL 03 AL 08 DE ABRIL DEL 2017</t>
  </si>
  <si>
    <t>ED-501-2017-097</t>
  </si>
  <si>
    <t>CONSTRUCCIÓN DE BARDA EN ESC. SEC. TEC. NO. 129</t>
  </si>
  <si>
    <t>LISTA DE RAYA DEL 10 AL 15 DE ABRIL DEL 2017</t>
  </si>
  <si>
    <t>ED-501-2017-096</t>
  </si>
  <si>
    <t>REHABILITACIÓN DE ESCUELA IGNACIO LOPEZ RAYÓN</t>
  </si>
  <si>
    <t>D6D49169</t>
  </si>
  <si>
    <t>HECTOR URBANO BERNARDINO</t>
  </si>
  <si>
    <t>VENTANA DE ALUMINIO DE 2" MARCA CUPRUM, VIDRIO 6MM CLARO VITROMAR, INSTALADAS CON HERRAJE Y ACCESORIOS HERRALUM Y PENNSYLVANIA 170 X 140</t>
  </si>
  <si>
    <t>VENTANA DE ALUMINIO DE 2" MARCA CUPRUM, VIDRIO CLARO 6MM MARCA VITROMAR, INSTALADAS CON HERRAJE Y ACCESORIOS HERRALUM Y PENNSYLVANIA 40 X 240</t>
  </si>
  <si>
    <t>VENTANA DE ALUMINIO DE 2" MARCA CUPRUM, VIDRIO ESMERILADO 6MM MARCA VITROMAR, INSTALADAS CON HERRAJE Y ACCESORIOS HERRALUM Y PENNSYLVANIA 45 X 120</t>
  </si>
  <si>
    <t>PUERTA COMERCIAL DE ALUMINIO MARCA CUPRUM, VIDRIO 6 MM VITROMAR, INSTALADAS CON HERRAJE Y ACCESORIOS HERRALUM Y PENSYLVANIA 95 X 240</t>
  </si>
  <si>
    <t>PROTECCION DE CUADRADO DE 1/2 Y ANGULO DE 3/4, 45X125</t>
  </si>
  <si>
    <t>PROTECCION DE CUADRADO DE 1/2 Y ANGULO DE 3/4, 45X250</t>
  </si>
  <si>
    <t>PROTECCION DE CUADRADO DE 1/2 Y ANGULO DE 3/4, 170X150</t>
  </si>
  <si>
    <t>PROTECCION DE CUADRADO DE 1/2 Y ANGULO DE 3/4, 100X250</t>
  </si>
  <si>
    <t>BROCALES</t>
  </si>
  <si>
    <t>MILLARES</t>
  </si>
  <si>
    <t>LISTA DE RAYA DEL 17 AL 22 DE ABRIL DEL 2017</t>
  </si>
  <si>
    <t>ED-501-2017-108</t>
  </si>
  <si>
    <t>AMPLIACIÓN DE AULA EN  PRESCOLAR COMUNITARIO "BENITO JUAREZ "</t>
  </si>
  <si>
    <t>ED-501-2017-116</t>
  </si>
  <si>
    <t>INSTALACIÓN ELÉCTRICA PARA TELEBACHILLERATO NO. 192</t>
  </si>
  <si>
    <t>996A</t>
  </si>
  <si>
    <t>997A</t>
  </si>
  <si>
    <t>998A</t>
  </si>
  <si>
    <t>999A</t>
  </si>
  <si>
    <t>ROLLO MANGUERA POLIFLEX DE 1/2</t>
  </si>
  <si>
    <t>CHALUPA GALVANIZADA REF.</t>
  </si>
  <si>
    <t>CAJA REGISTRO GALV DE 3/4</t>
  </si>
  <si>
    <t>PEGAMENTO DE PVC 250 ML</t>
  </si>
  <si>
    <t>1000A</t>
  </si>
  <si>
    <t>VARILLA CORRUGADA DE 3/8</t>
  </si>
  <si>
    <t>898A</t>
  </si>
  <si>
    <t>JUAN PABLO PADILLA GONZALEZ</t>
  </si>
  <si>
    <t>VARILLA DE 3/8"</t>
  </si>
  <si>
    <t>ALAMBRON</t>
  </si>
  <si>
    <t>A163</t>
  </si>
  <si>
    <t>JAVIER GONZALEZ MARTINEZ</t>
  </si>
  <si>
    <t>VIAJES DE ARENA</t>
  </si>
  <si>
    <t>VIAJES DE PIEDRA</t>
  </si>
  <si>
    <t>VIAJE DE GRAVA</t>
  </si>
  <si>
    <t>VIAJES</t>
  </si>
  <si>
    <t>995A</t>
  </si>
  <si>
    <t>992A</t>
  </si>
  <si>
    <t>REDUCCION DE 3/4-1/2 CPVC</t>
  </si>
  <si>
    <t>CODO PIPADE CPVC DE 1/2</t>
  </si>
  <si>
    <t>COLADERA UNIVERSAL</t>
  </si>
  <si>
    <t>REDUCCION DE 4-2 DE PVC</t>
  </si>
  <si>
    <t>CONECTOR DE CUERDA EXT DE CPVC DE 1/2</t>
  </si>
  <si>
    <t>TAPON CAPA DE 3/4</t>
  </si>
  <si>
    <t>TARJA DE ACERO INOX</t>
  </si>
  <si>
    <t>991A</t>
  </si>
  <si>
    <t>TUBO DE PVC DE 2</t>
  </si>
  <si>
    <t>LLAVES DE EMPOTRAR</t>
  </si>
  <si>
    <t>TUBO DE CPVC DE 1/2</t>
  </si>
  <si>
    <t>TUBO DE CPVC DE 3/4</t>
  </si>
  <si>
    <t>CODO DE CVPC DE 3/4</t>
  </si>
  <si>
    <t>CODO DE CPVC DE 3/4 X 45</t>
  </si>
  <si>
    <t>CODO DE CPVC DE 1/2</t>
  </si>
  <si>
    <t>TEE DE CPVC DE 1/2</t>
  </si>
  <si>
    <t>TEE DE CPVC DE 3/4</t>
  </si>
  <si>
    <t>PEGAMENTO DE CPVC DE 250 ML</t>
  </si>
  <si>
    <t>TRAMO</t>
  </si>
  <si>
    <t>JUEGO</t>
  </si>
  <si>
    <t>990A</t>
  </si>
  <si>
    <t>TUBO DE PVC DE 4</t>
  </si>
  <si>
    <t>YEE DE PVC DE 4</t>
  </si>
  <si>
    <t>TEE DE PVC DE 4</t>
  </si>
  <si>
    <t>CODO DE PVC DE 4</t>
  </si>
  <si>
    <t>CODO DE PVC DE 4X45</t>
  </si>
  <si>
    <t>CODO DE PVC DE 2X90</t>
  </si>
  <si>
    <t>CODO DE PVC DE 2X45</t>
  </si>
  <si>
    <t>LIJA PARA PLOMERO</t>
  </si>
  <si>
    <t>PEGAMENTO PARA PVC DE 250 ML</t>
  </si>
  <si>
    <t>TEE DE PVC DE 2</t>
  </si>
  <si>
    <t>METROS</t>
  </si>
  <si>
    <t>ED-501-2017-129</t>
  </si>
  <si>
    <t>CONSTRUCCIÓN DE BARDA PERIMETRAL Y TERMINACIÓN DE ACCESO EN ESC. SEC.  1A. ETAPA</t>
  </si>
  <si>
    <t>LISTA DE RAYA DEL 24 AL 29 DE ABRIL DEL 2017</t>
  </si>
  <si>
    <t>AYS-501-2017-085</t>
  </si>
  <si>
    <t>CONSTRUCCIÓN DE INSTALACIÓN DE CAPTACIÓN PLUVIAL</t>
  </si>
  <si>
    <t>P.PEP-000969-MAR</t>
  </si>
  <si>
    <t>P.PEP-000970-MAR</t>
  </si>
  <si>
    <t>P.PEP-000995-MAR</t>
  </si>
  <si>
    <t>P.PEP-001007-MAR</t>
  </si>
  <si>
    <t>P.PEP-001008-MAR</t>
  </si>
  <si>
    <t>P.PEP-000967-MAR</t>
  </si>
  <si>
    <t>P.PEP-000997-MAR</t>
  </si>
  <si>
    <t>P.PEP-001009-MAR</t>
  </si>
  <si>
    <t>P.PEP-000964-MAR</t>
  </si>
  <si>
    <t>P.PEP-000961-MAR</t>
  </si>
  <si>
    <t>P.PEP-000989-MAR</t>
  </si>
  <si>
    <t>P.PEP-001005-MAR</t>
  </si>
  <si>
    <t>P.PEP-001010-MAR</t>
  </si>
  <si>
    <t>P.PEP-000957-MAR</t>
  </si>
  <si>
    <t>P.PEP-000974-MAR</t>
  </si>
  <si>
    <t>P.PEP-000986-FEB</t>
  </si>
  <si>
    <t>P.PEP-001013-FEB</t>
  </si>
  <si>
    <t>P.PEP-000990-FEB</t>
  </si>
  <si>
    <t>P.PEP-000993-MAR</t>
  </si>
  <si>
    <t>P.PEP-001006-MAR</t>
  </si>
  <si>
    <t>P.PEP-001014-MAR</t>
  </si>
  <si>
    <t>P.PEP-000264-ENE</t>
  </si>
  <si>
    <t>P.PEP-000266-ENE</t>
  </si>
  <si>
    <t>P.PEP-000475-FEB</t>
  </si>
  <si>
    <t>P.PEP-000477-FEB</t>
  </si>
  <si>
    <t>0000003421</t>
  </si>
  <si>
    <t>LISTA DE RAYA DEL 01 AL 06 DE MAYO DEL 2017</t>
  </si>
  <si>
    <t>B183</t>
  </si>
  <si>
    <t>CEMENTO GRIS TOLTECA</t>
  </si>
  <si>
    <t>B185</t>
  </si>
  <si>
    <t>B186</t>
  </si>
  <si>
    <t>BOMBA SUMERGIBLE MONOFASICA PARA POZO PROFUNDO 4" DESCARGA DE 2", DE 5 H.P. 220 VOLTS</t>
  </si>
  <si>
    <t>HERIBERTO ALVAREZ ALVARADO</t>
  </si>
  <si>
    <t>VIAJE DE ARENA</t>
  </si>
  <si>
    <t>VIAJE DE PIEDRA</t>
  </si>
  <si>
    <t>HURCA CONSTRUCCIONES S.A. DE C.V.</t>
  </si>
  <si>
    <t>RENTA DE MOTOCONFORMADORA</t>
  </si>
  <si>
    <t>HORA</t>
  </si>
  <si>
    <t>RENTA DE VIBROCOMPACTADOR</t>
  </si>
  <si>
    <t>LISTA DE RAYA DEL 08 AL 13 DE MAYO DEL 2017</t>
  </si>
  <si>
    <t>ED-501-2017-103</t>
  </si>
  <si>
    <t>CONSTRUCCIÓN DE AULA Y REHABILITACIÓN DE LOSAS</t>
  </si>
  <si>
    <t>ED-501-2017-111</t>
  </si>
  <si>
    <t>CONSTRUCCION DE CERCO PERIMETRAL Y SANITARIOS TELEBACHILLERATO NO. 210 16ETH0210H</t>
  </si>
  <si>
    <t>ED-501-2017-110</t>
  </si>
  <si>
    <t>CONSTRUCCIÓN DE BARDA PERIMETRAL JARDÍN DE NIÑOS.</t>
  </si>
  <si>
    <t>ED-501-2017-100</t>
  </si>
  <si>
    <t>CONSTRUCCIÓN DE AULA Y REHABILITACIÓN DE SANITARIOS, ESC. PRIM. LÁZARO CÁRDENAS</t>
  </si>
  <si>
    <t>RENTA DE RETROEXCAVADORA</t>
  </si>
  <si>
    <t>HORAS</t>
  </si>
  <si>
    <t>B166</t>
  </si>
  <si>
    <t>RENTA DE REVOLVEDORA</t>
  </si>
  <si>
    <t>B170</t>
  </si>
  <si>
    <t>MONTEN DE 6" CAL 14</t>
  </si>
  <si>
    <t>VARILLA DE 1/2"</t>
  </si>
  <si>
    <t>B171</t>
  </si>
  <si>
    <t>B172</t>
  </si>
  <si>
    <t>B173</t>
  </si>
  <si>
    <t>B174</t>
  </si>
  <si>
    <t>VARILLA CORRUGADA DE 1/2</t>
  </si>
  <si>
    <t>ESTRIBO 15X20</t>
  </si>
  <si>
    <t>ALAMBRE REQUEMADO</t>
  </si>
  <si>
    <t>KG</t>
  </si>
  <si>
    <t>CAJA DE REGISTRO GALVANIZADA REFORZADA DE 3/4</t>
  </si>
  <si>
    <t>TAPA DE REGISTRO GALVANIZADA REF</t>
  </si>
  <si>
    <t>ROLLO DE CABLE THW 12</t>
  </si>
  <si>
    <t xml:space="preserve">POLIDUCTO DE 1/2 R N </t>
  </si>
  <si>
    <t>ROLLO</t>
  </si>
  <si>
    <t>B178</t>
  </si>
  <si>
    <t>RENTA DE CAMION DE VOLTEO DE 7M3</t>
  </si>
  <si>
    <t>B182</t>
  </si>
  <si>
    <t>LISTA DE RAYA DEL 15 AL 20 DE MAYO DEL 2017</t>
  </si>
  <si>
    <t>LISTA DE RAYA DEL 15 AL 2 DE MAYO DEL 2017</t>
  </si>
  <si>
    <t>ARMEX DE 10X15</t>
  </si>
  <si>
    <t>BLOCK</t>
  </si>
  <si>
    <t>BULTO</t>
  </si>
  <si>
    <t>MUFA COMLETA</t>
  </si>
  <si>
    <t>MUFA COMPLETA</t>
  </si>
  <si>
    <t>INTERRUPTOR 3X60 BIFASICO</t>
  </si>
  <si>
    <t>TUBO DE PVC HIDRAULICO RD-26 DE 2"</t>
  </si>
  <si>
    <t>CODO PVC 2X45 HID</t>
  </si>
  <si>
    <t>COPLE PVC HID DE 2</t>
  </si>
  <si>
    <t>PEGAMENTO PARA PVC DE 500 ML</t>
  </si>
  <si>
    <t>Y DE PVC HID DE 2</t>
  </si>
  <si>
    <t>LLAVE DE PASO PVC HID DE 2</t>
  </si>
  <si>
    <t>TUERCA UNION DE PVC HID DE 2</t>
  </si>
  <si>
    <t>CABLE D THW NO 8 C/100 MTS</t>
  </si>
  <si>
    <t>CINTA DE AISLAR NITTO</t>
  </si>
  <si>
    <t>LISTA DE RAYA DEL 22 AL 27 DE MAYO DEL 2017</t>
  </si>
  <si>
    <t>B199</t>
  </si>
  <si>
    <t>B192</t>
  </si>
  <si>
    <t>B194</t>
  </si>
  <si>
    <t>B195</t>
  </si>
  <si>
    <t>B193</t>
  </si>
  <si>
    <t>CLAVO DE 2 1/2</t>
  </si>
  <si>
    <t>1107A</t>
  </si>
  <si>
    <t>1108A</t>
  </si>
  <si>
    <t>ALAMBRE</t>
  </si>
  <si>
    <t>VARILLA DE 1/2</t>
  </si>
  <si>
    <t>CLAVO DE 3</t>
  </si>
  <si>
    <t>1109A</t>
  </si>
  <si>
    <t xml:space="preserve">ALAMBRE </t>
  </si>
  <si>
    <t>ANILLOS DE 10X15</t>
  </si>
  <si>
    <t>1110A</t>
  </si>
  <si>
    <t>1111A</t>
  </si>
  <si>
    <t>1116A</t>
  </si>
  <si>
    <t>1117A</t>
  </si>
  <si>
    <t>VARILLA</t>
  </si>
  <si>
    <t>BLOCK RELLENO 12"</t>
  </si>
  <si>
    <t>TABICON 9CM</t>
  </si>
  <si>
    <t>TABIQUE ROJO</t>
  </si>
  <si>
    <t>VARILLA 3/8</t>
  </si>
  <si>
    <t>CLAVO 2 1/2"</t>
  </si>
  <si>
    <t>KILOS</t>
  </si>
  <si>
    <t>A284</t>
  </si>
  <si>
    <t>RODRIGO VAZQUEZ DOMINGUEZ</t>
  </si>
  <si>
    <t>BARROTES DE 2.50 MTS</t>
  </si>
  <si>
    <t>TABLAS DE .30 X 2.5 MTS</t>
  </si>
  <si>
    <t>A169</t>
  </si>
  <si>
    <t>A172</t>
  </si>
  <si>
    <t>A171</t>
  </si>
  <si>
    <t>ROSA BELIA PALOMARES BAEZA</t>
  </si>
  <si>
    <t>ROE BEIGE 50X50 PORCELANITE (47 CAJAS)</t>
  </si>
  <si>
    <t>CREST PLATA 20 KG</t>
  </si>
  <si>
    <t>BULTOS</t>
  </si>
  <si>
    <t>LYBIA GRIS 50X50 PORCELANITE (30 CAJAS)</t>
  </si>
  <si>
    <t>PEGAPISO</t>
  </si>
  <si>
    <t>AYS-501-2017-040</t>
  </si>
  <si>
    <t>TERMINACIÓN DE DRENAJE SANITARIO</t>
  </si>
  <si>
    <t>LISTA DE RAYA DEL 29 DE MAYO AL 03 DE JUNIO DEL 2017</t>
  </si>
  <si>
    <t>LISA DE RAYA DE 29 DE MAYO AL 03 DE JUNIO DEL  2017</t>
  </si>
  <si>
    <t>ED-501-2017-099</t>
  </si>
  <si>
    <t>MEJORAMIENTO DE ACCESO EN ESC. PREESCOLAR CONAFE</t>
  </si>
  <si>
    <t>LISTA DE RAYA DEL 05 AL 10 DE JUNIO DEL 2017</t>
  </si>
  <si>
    <t>ED-501-2017-109</t>
  </si>
  <si>
    <t>AYS-501-2017-046</t>
  </si>
  <si>
    <t>1058A</t>
  </si>
  <si>
    <t xml:space="preserve">ALAMBRE REQUEMADO </t>
  </si>
  <si>
    <t>ROLLO MANGUERA REFORZADA C-40 DE 1"</t>
  </si>
  <si>
    <t>KILOGRAMO</t>
  </si>
  <si>
    <t>B211</t>
  </si>
  <si>
    <t>RENTA DE MAQUINA RETROEXCAVADORA</t>
  </si>
  <si>
    <t>B210</t>
  </si>
  <si>
    <t>B190</t>
  </si>
  <si>
    <t>B196</t>
  </si>
  <si>
    <t xml:space="preserve">CEMENTO GRIS TOLTECA </t>
  </si>
  <si>
    <t>B198</t>
  </si>
  <si>
    <t>B208</t>
  </si>
  <si>
    <t>B209</t>
  </si>
  <si>
    <t>B202</t>
  </si>
  <si>
    <t>B203</t>
  </si>
  <si>
    <t>B204</t>
  </si>
  <si>
    <t>B205</t>
  </si>
  <si>
    <t>B206</t>
  </si>
  <si>
    <t>B207</t>
  </si>
  <si>
    <t>DIAS</t>
  </si>
  <si>
    <t>1129A</t>
  </si>
  <si>
    <t>1130A</t>
  </si>
  <si>
    <t>1131A</t>
  </si>
  <si>
    <t>TINACO DE 1,100 LTS COMPLETO</t>
  </si>
  <si>
    <t>1148A</t>
  </si>
  <si>
    <t xml:space="preserve">CEMENTO GRIS    </t>
  </si>
  <si>
    <t>B189</t>
  </si>
  <si>
    <t>RENTA DE PIPA DE AGUA DE 10 MIL LITROS</t>
  </si>
  <si>
    <t>VIAJE DE GREÑA</t>
  </si>
  <si>
    <t>VARILLA 1/2"</t>
  </si>
  <si>
    <t>ALAMBRON R</t>
  </si>
  <si>
    <t>1186A</t>
  </si>
  <si>
    <t xml:space="preserve">CEMENTO GRIS   </t>
  </si>
  <si>
    <t>MARIA CRISTINA CASTAÑEDA RODRIGUEZ</t>
  </si>
  <si>
    <t>ESMALTE NOVO PERMO BLANCO</t>
  </si>
  <si>
    <t>THINNER STD</t>
  </si>
  <si>
    <t>GARRAFON</t>
  </si>
  <si>
    <t>GALON</t>
  </si>
  <si>
    <t>LITRO</t>
  </si>
  <si>
    <t>ACELERANTE PARA CONCRETO FESTERMIX DE FESTER</t>
  </si>
  <si>
    <t>CUBETA</t>
  </si>
  <si>
    <t>FESTERMIX</t>
  </si>
  <si>
    <t>ESMALTE AMARILLO TRAFICO</t>
  </si>
  <si>
    <t>SELLADOR</t>
  </si>
  <si>
    <t>FESTERMIX ACELERANTE PARA CONCRETO</t>
  </si>
  <si>
    <t>VINILICA SUPERNOVI BLANCA</t>
  </si>
  <si>
    <t>VINILICA SUPERNOVI ROSA MEXICANO</t>
  </si>
  <si>
    <t>BROCHAS 5" MAESTRA</t>
  </si>
  <si>
    <t>RODILLOS PROFESIONAL</t>
  </si>
  <si>
    <t>ROLLOS PREFABRICADO GRAVILLA ROJA FESTER</t>
  </si>
  <si>
    <t>CEPILLOS PARA IMPERMEABILIZAR CERDA DE CABALLO</t>
  </si>
  <si>
    <t>IMPERMEABILIZANTE 5 ROJO</t>
  </si>
  <si>
    <t>ADHESIVO PARA CONCRETO FESTERSON</t>
  </si>
  <si>
    <t>IMPRIMADOR PARA LOZA HIDROPRIMER FESTER</t>
  </si>
  <si>
    <t>IMPERMEABILIZANTE PLASTICCEMEN FESTER</t>
  </si>
  <si>
    <t>ESTOPA</t>
  </si>
  <si>
    <t>SPATULAS DE 4"</t>
  </si>
  <si>
    <t>CEPILLOS DE ALAMBRE</t>
  </si>
  <si>
    <t xml:space="preserve"> </t>
  </si>
  <si>
    <t>LISTA DE RAYA DEL 12 AL 17 DE JUNIO DEL 2017</t>
  </si>
  <si>
    <t>AYS-501-2017-045</t>
  </si>
  <si>
    <t>ED-501-2017-126</t>
  </si>
  <si>
    <t>TERMINACIÓN DE AULA, CONSTRUCCIÓN DE MÓDULO DE SANITARIOS Y CERCADO PERIMETRAL, EN TELEBACHILLERATO</t>
  </si>
  <si>
    <t>GI-501-2017-191</t>
  </si>
  <si>
    <t>GASTOS INDIRECTOS</t>
  </si>
  <si>
    <t>SICCE</t>
  </si>
  <si>
    <t>MUESTREO, TRASLADO Y ENSAYE A LA COMPRESION AXIAL EN CILINDROS DE CONCRETO HIDRAULICO DE LA OBRA "CONSTRUCCION DE BANQUETAS EN LA CALLE BUGAMBILIAS ENTRE LAS CALLES GALEANA Y CAMELINAS, COLONIA INFONAVIT", DE ZITÁCUARO, MICHOACÁN</t>
  </si>
  <si>
    <t>GASTOS DE TRANSPORTE Y VIÁTICOS</t>
  </si>
  <si>
    <t>MUESTRA</t>
  </si>
  <si>
    <t>DIA</t>
  </si>
  <si>
    <t>DICTAMEN DE GRIETAS DEL CONCRETO HIDRAULICO DE MODERNIZACION Y AMPLIACION DEL ACCESO ORIENTE DE ZITACUARO, TRAMO KM 86+400 AL 88+200, INCLUYE MUESTREO, CALIDAD DE ARENA Y GRAVA DE PLANTA, EXTRACCION DE NUCLEOS, INFORME, TRANSPORTE</t>
  </si>
  <si>
    <t>DICTAMEN</t>
  </si>
  <si>
    <t>1062</t>
  </si>
  <si>
    <t>MUESTREO, TRASLADO Y ENSAYE A LA COMPRESION AXIAL EN CILINDROS DE CONCRETO HIDRAULICO DE COLADO DE LOSA DE AZOTEA DE LA CONSTRUCCION DE SALON DE JUNTAS DE JEFATURA DE TENENCIA DE FRANCISCO SERRATO, MUNICIPIO DE ZITÁCUARO</t>
  </si>
  <si>
    <t>1063</t>
  </si>
  <si>
    <t>MUESTREO, TRASLADO Y ENSAYE A LA COMPRESION AXIAL EN CILINDROS DE CONCRETO HIDRAULICO DE LA PAVIMENTACION A BASE DE CONCRETO HIDRAULICO DE LA QUINTA MANZANA DE LA COMUNIDAD MEZA CHIQUITA DE APUTZIO DE JUAREZ, MUNICIPIO DE ZITACUARO</t>
  </si>
  <si>
    <t>1192A</t>
  </si>
  <si>
    <t>1196A</t>
  </si>
  <si>
    <t>1193A</t>
  </si>
  <si>
    <t>1197A</t>
  </si>
  <si>
    <t>RAUL MARIN INIESTRA</t>
  </si>
  <si>
    <t>VIAJE DE ARENA (7M3)</t>
  </si>
  <si>
    <t>VIAJE DE GRAVA (7M3)</t>
  </si>
  <si>
    <t>EFRAIN TREJO GONZALEZ</t>
  </si>
  <si>
    <t>VENTANAS DE ALUMINIO DE 2 PULGADAS COLOR BLANCO CON VIDRIO DE 6MM DE 2.00X1.00 METROS</t>
  </si>
  <si>
    <t>PUERTAS DE TABLERO DE ALUMINIO CON VENTILA DE .74X1.92</t>
  </si>
  <si>
    <t>PUERTA DE TABLERO DE ALUMINIO BLANCO DE .95X1.98 METROS</t>
  </si>
  <si>
    <t>46</t>
  </si>
  <si>
    <t>B212</t>
  </si>
  <si>
    <t>B214</t>
  </si>
  <si>
    <t>B213</t>
  </si>
  <si>
    <t>RUBEN OMAR INIESTRA DOMINGUEZ</t>
  </si>
  <si>
    <t>GRAVA</t>
  </si>
  <si>
    <t>ARENA</t>
  </si>
  <si>
    <t>1014A</t>
  </si>
  <si>
    <t>ALAMBRON DE 1/4</t>
  </si>
  <si>
    <t>1038A</t>
  </si>
  <si>
    <t>CLAVO STD DE 2.5</t>
  </si>
  <si>
    <t>CLAVO P CHAFLAN</t>
  </si>
  <si>
    <t>1037A</t>
  </si>
  <si>
    <t>1230A</t>
  </si>
  <si>
    <t>1234A</t>
  </si>
  <si>
    <t>1235A</t>
  </si>
  <si>
    <t xml:space="preserve">CEMENTO GRIS </t>
  </si>
  <si>
    <t>1236A</t>
  </si>
  <si>
    <t>1237A</t>
  </si>
  <si>
    <t>TONELADAS</t>
  </si>
  <si>
    <t>1238A</t>
  </si>
  <si>
    <t>ANILLOS 10X15</t>
  </si>
  <si>
    <t>ANILLOS DE 10X25</t>
  </si>
  <si>
    <t>1239A</t>
  </si>
  <si>
    <t>1240A</t>
  </si>
  <si>
    <t>1241A</t>
  </si>
  <si>
    <t>1242A</t>
  </si>
  <si>
    <t>TUBO 3/4 CPVC</t>
  </si>
  <si>
    <t>TUBO 1/2 CPVC</t>
  </si>
  <si>
    <t>CODO 45° 2" PVC</t>
  </si>
  <si>
    <t>RED 4 A 2 PVC</t>
  </si>
  <si>
    <t>CONECTORES CUERDA EXT 1/2 PVC</t>
  </si>
  <si>
    <t>CONECTORES CUERDA INT 1/2 PVC</t>
  </si>
  <si>
    <t>PEGAMENTO PVC DE 1/2 LT</t>
  </si>
  <si>
    <t>PEGAMENTO CPVC DE 250 ML</t>
  </si>
  <si>
    <t>TEE 3/4 CPVC</t>
  </si>
  <si>
    <t>TEE 1/2 CPVC</t>
  </si>
  <si>
    <t>BOTE</t>
  </si>
  <si>
    <t>1243A</t>
  </si>
  <si>
    <t>PLACA DE 3 UNIDADES</t>
  </si>
  <si>
    <t>PLACA DE 1 UNIDAD</t>
  </si>
  <si>
    <t>ROLLO DE CINTA DE AISLAR NITTO</t>
  </si>
  <si>
    <t>PIJAS DE 8X1 1/2</t>
  </si>
  <si>
    <t>CONTACTO DUPLEX</t>
  </si>
  <si>
    <t>ROLLO DE CABLE #12</t>
  </si>
  <si>
    <t>TAQUETES DE 1/4</t>
  </si>
  <si>
    <t>1244A</t>
  </si>
  <si>
    <t>TUBO PVC 4</t>
  </si>
  <si>
    <t>TUBO PVC 2</t>
  </si>
  <si>
    <t>TEE 4 PVC</t>
  </si>
  <si>
    <t>CODOS 45" PVC 4</t>
  </si>
  <si>
    <t>YEE 4 PVC</t>
  </si>
  <si>
    <t>LIJA</t>
  </si>
  <si>
    <t>1245A</t>
  </si>
  <si>
    <t>CODOS 3/4 CPVC</t>
  </si>
  <si>
    <t>RED 3/4 O 1/2 CPVC</t>
  </si>
  <si>
    <t xml:space="preserve">SOPORTE DE LAVABO </t>
  </si>
  <si>
    <t>PIJAS WC</t>
  </si>
  <si>
    <t>TUBO DE SILICON</t>
  </si>
  <si>
    <t>BAÑO BLANCO</t>
  </si>
  <si>
    <t>EMPAQUE CASUELA</t>
  </si>
  <si>
    <t>MANGUERAS WC</t>
  </si>
  <si>
    <t>ANILLOS DE CERA</t>
  </si>
  <si>
    <t>PAR</t>
  </si>
  <si>
    <t>1247A</t>
  </si>
  <si>
    <t>CAJAS DE REGISTRO DE 1/2</t>
  </si>
  <si>
    <t>MANGUERA DE 1/2</t>
  </si>
  <si>
    <t>CHALUPAS</t>
  </si>
  <si>
    <t>CENTRO DE CARGA P/DOS PASTILLAS EMPOTRAR</t>
  </si>
  <si>
    <t>CODOS POLIDUCTO 1/2</t>
  </si>
  <si>
    <t>BLOCK SOQUET DE 3/4</t>
  </si>
  <si>
    <t>PASTILLAS DE 20 AMP</t>
  </si>
  <si>
    <t>APAGADORES SENCILLOS</t>
  </si>
  <si>
    <t>PLACA DE 2 UNIDADES</t>
  </si>
  <si>
    <t>GAVINETES CON 1 LAMPARA DE 32 WATTS</t>
  </si>
  <si>
    <t>1248A</t>
  </si>
  <si>
    <t>ANILLOS 10X25</t>
  </si>
  <si>
    <t>1249A</t>
  </si>
  <si>
    <t>MINIGITORIOS BLANCO COMPLETO</t>
  </si>
  <si>
    <t>TINACO ROTOPLAS 1100 LTS</t>
  </si>
  <si>
    <t>CESPOL LAVABO</t>
  </si>
  <si>
    <t>MANGUERA LAVABO</t>
  </si>
  <si>
    <t>LLAVES INDUSTRIALES</t>
  </si>
  <si>
    <t>LLAVES PARA MINIGITOTIO</t>
  </si>
  <si>
    <t>CHUPONES</t>
  </si>
  <si>
    <t>1250A</t>
  </si>
  <si>
    <t>1251A</t>
  </si>
  <si>
    <t>B184</t>
  </si>
  <si>
    <t>B216</t>
  </si>
  <si>
    <t>A281</t>
  </si>
  <si>
    <t>TABLAS DE .30X2.5 MTS</t>
  </si>
  <si>
    <t>CHAFLANES</t>
  </si>
  <si>
    <t>TABLAS DE .10X2.50 MTS</t>
  </si>
  <si>
    <t>TARIMAS PARA CIMBRA</t>
  </si>
  <si>
    <t>A287</t>
  </si>
  <si>
    <t>POLINES</t>
  </si>
  <si>
    <t>BARROTES</t>
  </si>
  <si>
    <t>A289</t>
  </si>
  <si>
    <t>A290</t>
  </si>
  <si>
    <t>CINTAS</t>
  </si>
  <si>
    <t>A297</t>
  </si>
  <si>
    <t>A298</t>
  </si>
  <si>
    <t>A300</t>
  </si>
  <si>
    <t>HOJAS DE CIMBRAPLAY DE 19MM</t>
  </si>
  <si>
    <t>A301</t>
  </si>
  <si>
    <t>VIAJE ARENA (7M3)</t>
  </si>
  <si>
    <t>VIAJE GRAVA (7M3)</t>
  </si>
  <si>
    <t>47</t>
  </si>
  <si>
    <t>TUBO CONCRETO 12"</t>
  </si>
  <si>
    <t>TABICON 9"</t>
  </si>
  <si>
    <t>BROCAL CON TAPA</t>
  </si>
  <si>
    <t>49</t>
  </si>
  <si>
    <t>LISTA DE RAYA DEL 19 AL 24 DE JUNIO DEL 2017</t>
  </si>
  <si>
    <t>7B782BD4</t>
  </si>
  <si>
    <t>VENTANA DE ALUMINIO BLANCO DE 2" MARCA CUPRUM, 2 MODULOS VIDRIO 6MM CLARO VITROMAR, INSTALADA CON HERRAJE Y ACCESORIOS HERRALUM Y PENNSYLVANIA 410X150</t>
  </si>
  <si>
    <t>VENTANA DE ALUMINIO BLANCO DE 2" MARCA CUPRUM, 2 MODULOS VIDRIO 6MM CLARO VITROMAR, INSTALADA CON HERRAJE Y ACCESORIOS HERRALUM Y PENNSYLVANIA 370X150</t>
  </si>
  <si>
    <t>PUERTA MILTIPANAL CON FIJO DE 6MM</t>
  </si>
  <si>
    <t>VENTANA DE ALUMINIO BLANCO DE 2" MARCA CUPRUM, 2 MODULOS VIDRIO 6MM CLARO VITROMAR, INSTALADA CON HERRAJE Y ACCESORIOS HERRALUM Y PENNSYLVANIA 300X160</t>
  </si>
  <si>
    <t>VIRDRIO CLARO 6MM, COLOCADO CON SILICPON</t>
  </si>
  <si>
    <t>PROTECCION DE CUADRADO DE 1/2 Y ANGULO DE 3/4 320X180</t>
  </si>
  <si>
    <t>PROTECCION DE CUADRADO DE 1/2 Y ANGULO DE 3/4 390X170</t>
  </si>
  <si>
    <t>PROTECCION DE CUADRADO DE 1/2 Y ANGULO DE 3/4 420X170</t>
  </si>
  <si>
    <t>62FF55F6</t>
  </si>
  <si>
    <t>VENTANA DE ALUMINIO BLANCO DE 2" MARCA CUPRUM, 2 MODULOS, VIDRIO 6MM CLARO VITROMAR, INSTALADA CON HERRAJE Y ACCESORIOS HERRALUM Y PENNSYLVANIA 362X150</t>
  </si>
  <si>
    <t>VENTANA DE ALUMINIO BLANCO DE 2" MARCA CUPRUM, 2 MODULOS, VIDRIO 6MM CLARO VITROMAR, INSTALADA CON HERRAJE Y ACCESORIOS HERRALUM Y PENNSYLVANIA 267X150</t>
  </si>
  <si>
    <t>PUERTA MULTIPANAL CON FIJO DE 6MM</t>
  </si>
  <si>
    <t>VENTANA DE ALUMINIO BLANCO DE 2" MARCA CUPRUM, 2 MODULOS, VIDRIO 6MM CLARO VITROMAR, INSTALADA CON HERRAJE Y ACCESORIOS HERRALUM Y PENNSYLVANIA 60X150</t>
  </si>
  <si>
    <t>MAMPARA CON PUERTA ABATIBLE DE ALUMINIO BLANCO DE 3" MARCA CUPRUM, POLICARBONATO CELULAR 6MM OPALINO MARCA LEXAN, INSTALADAS CON HERRAJE Y ACCESORIOS HERRALUM Y PENNSYLVANIA 120X100X190</t>
  </si>
  <si>
    <t>PUERTA PARA MAMPARA</t>
  </si>
  <si>
    <t>MAMPARA PARA MINIGITORIO</t>
  </si>
  <si>
    <t>PROTECCION DE CUADRADO  DE 1/2 Y ANGULO DE 3/4 267X150</t>
  </si>
  <si>
    <t>PROTECCION DE CUADRADO  DE 1/2 Y ANGULO DE 3/4 370X150</t>
  </si>
  <si>
    <t>53</t>
  </si>
  <si>
    <t>54</t>
  </si>
  <si>
    <t>VARILLA 5/8"</t>
  </si>
  <si>
    <t>A179</t>
  </si>
  <si>
    <t>VIAJES DE GREÑA</t>
  </si>
  <si>
    <t>A181</t>
  </si>
  <si>
    <t>A180</t>
  </si>
  <si>
    <t>VIAJES DE GRAVA</t>
  </si>
  <si>
    <t xml:space="preserve">VIAJE DE ARENA </t>
  </si>
  <si>
    <t>VIAJE GRAVA</t>
  </si>
  <si>
    <t>HERIBERTO ALVAREZ LAVARADO</t>
  </si>
  <si>
    <t>PIEDRA</t>
  </si>
  <si>
    <t>GREÑA</t>
  </si>
  <si>
    <t>LISTA DE RAYA DEL 26 DE JUNIO AL 01 DE JULIO DEL 2017</t>
  </si>
  <si>
    <t>TERMINACIÓN DE JARDÍN DE NIÑOS MONTES DE OCA</t>
  </si>
  <si>
    <t>ED-501-2017-158</t>
  </si>
  <si>
    <t>AYS-501-2017-065</t>
  </si>
  <si>
    <t>CONSTRUCCION DE DRENAJE SANITARIO</t>
  </si>
  <si>
    <t>LISTA DE RAYA DEL 03 AL 08 DE JULIO DEL 2017</t>
  </si>
  <si>
    <t>LISTA DE RAYA DEL 03 AL 08 DEL 2017</t>
  </si>
  <si>
    <t>AYS-501-2017-036</t>
  </si>
  <si>
    <t>REHABILITACIÓN DE RED DE DISTRIBUCIÓN DE AGUA POTABLE Y SISTEMA DE BOMBEO</t>
  </si>
  <si>
    <t>LISTA DE RAYA DEL 03 AL 08 DE JULIO</t>
  </si>
  <si>
    <t>TUBO DE CONCRETO 12"</t>
  </si>
  <si>
    <t>TABICONES 9CM</t>
  </si>
  <si>
    <t>BROCAL C/TAPA</t>
  </si>
  <si>
    <t>1015</t>
  </si>
  <si>
    <t>MATERIAL PÉTREO DE CAPA DE BASE HIDRÁULICA DE LA OBRA B26 RECUPERACION DE CARPETA, REENCARPETADO Y OBRAS COMPLEMENTARIAS, CAMINO NICOLAS ROMERO, MUNICIPIO DE ZITÁCUARO, MICHOACÁN (SUB FACT 920)</t>
  </si>
  <si>
    <t>DETERMINACION DEL PESO VOLUMETRICO DEL LUGAR (COMPACTACIONES) Y ESPESOR DE LA CAPA DE BASE HIDRAULICA Y ESPESOR DE LA MISMA, EN LOS TRAMOS: 0+000 AL 4+300</t>
  </si>
  <si>
    <t>INFORME DE RIEGO IMPREGNACION, TRAMO 3+300 - 4+340, FRANJA IZQUIERDA</t>
  </si>
  <si>
    <t>EMULSION PARA LA MEZCLA DEL SELLO PREMEZCLADO, MUESTREADA EN LA PLANTA, INCLUYE: % DE RESIDUO POR DESTILACION, VISCOSIDAD SAYBOL-FUROL A 50°C, %RET. MALLA NO. 20, PENETRACION AL RESIDUO A 25°C, DENSIDAD, P.H. CARGA DE LA PARTICULA, ASENTAMIENTO EN 5</t>
  </si>
  <si>
    <t>GASTOS DE MUESTREO Y VIATICOS DEL DIA 4 DE MARZO DEL 2016; INCLUYE TRANSPORTE DE EQUIPO Y PERSONAL, 1 INGENIERO CIVIL Y 2 TECNICOS LABORATORISTAS</t>
  </si>
  <si>
    <t>CALIDAD</t>
  </si>
  <si>
    <t>SONDEO</t>
  </si>
  <si>
    <t>INFORME</t>
  </si>
  <si>
    <t>1254A</t>
  </si>
  <si>
    <t>1262A</t>
  </si>
  <si>
    <t>1268A</t>
  </si>
  <si>
    <t>TEE DE 2"PVC</t>
  </si>
  <si>
    <t>TEE DE 4" PVC</t>
  </si>
  <si>
    <t>CODOS DE 2" PVC</t>
  </si>
  <si>
    <t>CODOS 4" PVC</t>
  </si>
  <si>
    <t>TEE 1/2" CPVC</t>
  </si>
  <si>
    <t>1269A</t>
  </si>
  <si>
    <t>1270A</t>
  </si>
  <si>
    <t>1271A</t>
  </si>
  <si>
    <t>VARILLA DE 5/8</t>
  </si>
  <si>
    <t>ALAMBRE RQ</t>
  </si>
  <si>
    <t>1272A</t>
  </si>
  <si>
    <t>BLOK SOQUET DE 3/4</t>
  </si>
  <si>
    <t>CABLE #12</t>
  </si>
  <si>
    <t>1273A</t>
  </si>
  <si>
    <t>CENTRO DE CARGA P/3 PASTILLAS</t>
  </si>
  <si>
    <t>CAJA DE REGISTRO DE 1/2</t>
  </si>
  <si>
    <t>PASTILLA DE 20 AMP</t>
  </si>
  <si>
    <t>1274A</t>
  </si>
  <si>
    <t>REGISTRO</t>
  </si>
  <si>
    <t>1275A</t>
  </si>
  <si>
    <t>CENTRO DE CARGA P/2 PASTILLAS</t>
  </si>
  <si>
    <t>APAGADOR SENCILLO</t>
  </si>
  <si>
    <t>1276A</t>
  </si>
  <si>
    <t>PIJA DE 8X1 1/2</t>
  </si>
  <si>
    <t>BLOCK SOQUETS DE 3/4</t>
  </si>
  <si>
    <t>A304</t>
  </si>
  <si>
    <t>CIMBRAPLAY DE 19MM</t>
  </si>
  <si>
    <t>LISTA DE RAYA DEL 10 AL 15 DE JULIO DEL 2017</t>
  </si>
  <si>
    <t>LISTA DE RAYA DEL 10AL 15 DE JULIO DEL 2017</t>
  </si>
  <si>
    <t>0007062668</t>
  </si>
  <si>
    <t>P.PEP-001207-ABR</t>
  </si>
  <si>
    <t>0007062672</t>
  </si>
  <si>
    <t>P.PEP-001208-ABR</t>
  </si>
  <si>
    <t>0007062675</t>
  </si>
  <si>
    <t>P.PEP-001209-ABR</t>
  </si>
  <si>
    <t>0007062679</t>
  </si>
  <si>
    <t>P.PEP-001210-ABR</t>
  </si>
  <si>
    <t>0007062684</t>
  </si>
  <si>
    <t>P.PEP-001211-ABR</t>
  </si>
  <si>
    <t>0007062685</t>
  </si>
  <si>
    <t>P.PEP-001212-ABR</t>
  </si>
  <si>
    <t>0007062688</t>
  </si>
  <si>
    <t>P.PEP-001213-ABR</t>
  </si>
  <si>
    <t>0007062689</t>
  </si>
  <si>
    <t>P.PEP-001214-ABR</t>
  </si>
  <si>
    <t>0007062692</t>
  </si>
  <si>
    <t>P.PEP-001215-ABR</t>
  </si>
  <si>
    <t>0007062695</t>
  </si>
  <si>
    <t>P.PEP-001216-ABR</t>
  </si>
  <si>
    <t>0007062701</t>
  </si>
  <si>
    <t>P.PEP-001217-ABR</t>
  </si>
  <si>
    <t>0007062709</t>
  </si>
  <si>
    <t>P.PEP-001218-ABR</t>
  </si>
  <si>
    <t>0007062716</t>
  </si>
  <si>
    <t>P.PEP-001219-ABR</t>
  </si>
  <si>
    <t>827-242-24201</t>
  </si>
  <si>
    <t>827-241-24101</t>
  </si>
  <si>
    <t>P.PEP-001155-ABR</t>
  </si>
  <si>
    <t>0006320026</t>
  </si>
  <si>
    <t>P.PEP-001902-MAY</t>
  </si>
  <si>
    <t>0006320032</t>
  </si>
  <si>
    <t>P.PEP-001905-MAY</t>
  </si>
  <si>
    <t>0006320017</t>
  </si>
  <si>
    <t>P.PEP-001900-MAY</t>
  </si>
  <si>
    <t>827-326-32602</t>
  </si>
  <si>
    <t>0006320060</t>
  </si>
  <si>
    <t>P.PEP-001919-MAY</t>
  </si>
  <si>
    <t>0006320065</t>
  </si>
  <si>
    <t>P.PEP-001918-MAY</t>
  </si>
  <si>
    <t>0006320069</t>
  </si>
  <si>
    <t>P.PEP-001937-MAY</t>
  </si>
  <si>
    <t>0006320084</t>
  </si>
  <si>
    <t>P.PEP-001938-MAY</t>
  </si>
  <si>
    <t>0006320074</t>
  </si>
  <si>
    <t>P.PEP-001935-MAY</t>
  </si>
  <si>
    <t>0006320081</t>
  </si>
  <si>
    <t>P.PEP-001920-MAY</t>
  </si>
  <si>
    <t>0006320051</t>
  </si>
  <si>
    <t>P.PEP-001939-MAY</t>
  </si>
  <si>
    <t>0006320056</t>
  </si>
  <si>
    <t>P.PEP-001940-MAY</t>
  </si>
  <si>
    <t>0005366901</t>
  </si>
  <si>
    <t>P.PEP-001959-MAY</t>
  </si>
  <si>
    <t>0005366906</t>
  </si>
  <si>
    <t>P.PEP-001958-MAY</t>
  </si>
  <si>
    <t>0005366912</t>
  </si>
  <si>
    <t>P.PEP-001956-MAY</t>
  </si>
  <si>
    <t>0005366916</t>
  </si>
  <si>
    <t>P.PEP-001973-MAY</t>
  </si>
  <si>
    <t>0005366908</t>
  </si>
  <si>
    <t>P.PEP-001957-MAY</t>
  </si>
  <si>
    <t>827-249-24901</t>
  </si>
  <si>
    <t>0007773930</t>
  </si>
  <si>
    <t>P.PEP-001978-MAY</t>
  </si>
  <si>
    <t>0005481114</t>
  </si>
  <si>
    <t>P.PEP-001976-MAY</t>
  </si>
  <si>
    <t>0005481118</t>
  </si>
  <si>
    <t>P.PEP-001977-MAY</t>
  </si>
  <si>
    <t>0005046393</t>
  </si>
  <si>
    <t>P.PEP-002290-JUN</t>
  </si>
  <si>
    <t>0005596034</t>
  </si>
  <si>
    <t>P.PEP-002667-JUN</t>
  </si>
  <si>
    <t>0007062569</t>
  </si>
  <si>
    <t>P.PEP-001200-ABR</t>
  </si>
  <si>
    <t>B158</t>
  </si>
  <si>
    <t>0007062585</t>
  </si>
  <si>
    <t>P.PEP-001201-ABR</t>
  </si>
  <si>
    <t>B159</t>
  </si>
  <si>
    <t>0007062607</t>
  </si>
  <si>
    <t>P.PEP-001202-ABR</t>
  </si>
  <si>
    <t>B160</t>
  </si>
  <si>
    <t>0007062627</t>
  </si>
  <si>
    <t>P.PEP-001203-ABR</t>
  </si>
  <si>
    <t>B161</t>
  </si>
  <si>
    <t>0007062640</t>
  </si>
  <si>
    <t>P.PEP-001204-ABR</t>
  </si>
  <si>
    <t>B162</t>
  </si>
  <si>
    <t>0007062650</t>
  </si>
  <si>
    <t>P.PEP-001205-ABR</t>
  </si>
  <si>
    <t>B163</t>
  </si>
  <si>
    <t>0007062663</t>
  </si>
  <si>
    <t>P.PEP-001206-ABR</t>
  </si>
  <si>
    <t>B164</t>
  </si>
  <si>
    <t>P.PEP-001157-ABR</t>
  </si>
  <si>
    <t>P.PEP-001163-ABR</t>
  </si>
  <si>
    <t>P.PEP-001169-ABR</t>
  </si>
  <si>
    <t>P.PEP-001750-MAY</t>
  </si>
  <si>
    <t>0008005327</t>
  </si>
  <si>
    <t>P.PEP-001950-MAY</t>
  </si>
  <si>
    <t>P.PEP-001754-MAY</t>
  </si>
  <si>
    <t>0002072421</t>
  </si>
  <si>
    <t>P.PEP-001982-MAY</t>
  </si>
  <si>
    <t>0002072375</t>
  </si>
  <si>
    <t>P.PEP-001980-MAY</t>
  </si>
  <si>
    <t>0002072330</t>
  </si>
  <si>
    <t>P.PEP-001979-MAY</t>
  </si>
  <si>
    <t>827-249-24902</t>
  </si>
  <si>
    <t>827-246-24601</t>
  </si>
  <si>
    <t>0005519982</t>
  </si>
  <si>
    <t>P.PEP-001197-ABR</t>
  </si>
  <si>
    <t>0005520015</t>
  </si>
  <si>
    <t>P.PEP-001198-ABR</t>
  </si>
  <si>
    <t>0005520033</t>
  </si>
  <si>
    <t>P.PEP-001199-ABR</t>
  </si>
  <si>
    <t>0007354993</t>
  </si>
  <si>
    <t>P.PEP-001183-ABR</t>
  </si>
  <si>
    <t>P.PEP-001156-ABR</t>
  </si>
  <si>
    <t>P.PEP-001161-ABR</t>
  </si>
  <si>
    <t>0000792873</t>
  </si>
  <si>
    <t>P.PEP-001484-ABR</t>
  </si>
  <si>
    <t>P.PEP-001168-ABR</t>
  </si>
  <si>
    <t>827-248-24801</t>
  </si>
  <si>
    <t>0004192376</t>
  </si>
  <si>
    <t>P.PEP-001220-ABR</t>
  </si>
  <si>
    <t>0004204825</t>
  </si>
  <si>
    <t>P.PEP-001223-ABR</t>
  </si>
  <si>
    <t>0004216175</t>
  </si>
  <si>
    <t>P.PEP-001224-ABR</t>
  </si>
  <si>
    <t>0009327299</t>
  </si>
  <si>
    <t>P.PEP-001188-ABR</t>
  </si>
  <si>
    <t>0006500624</t>
  </si>
  <si>
    <t>P.PEP-001193-ABR</t>
  </si>
  <si>
    <t>0006500769</t>
  </si>
  <si>
    <t>P.PEP-001194-ABR</t>
  </si>
  <si>
    <t>0006500796</t>
  </si>
  <si>
    <t>P.PEP-001192-ABR</t>
  </si>
  <si>
    <t>P.PEP-001230-ABR</t>
  </si>
  <si>
    <t>P.PEP-001748-MAY</t>
  </si>
  <si>
    <t>0006320046</t>
  </si>
  <si>
    <t>P.PEP-001909-MAY</t>
  </si>
  <si>
    <t>0005371185</t>
  </si>
  <si>
    <t>P.PEP-001961-MAY</t>
  </si>
  <si>
    <t>0005371232</t>
  </si>
  <si>
    <t>P.PEP-001965-MAY</t>
  </si>
  <si>
    <t>0009327294</t>
  </si>
  <si>
    <t>P.PEP-001189-ABR</t>
  </si>
  <si>
    <t>0005046401</t>
  </si>
  <si>
    <t>P.PEP-002285-JUN</t>
  </si>
  <si>
    <t>827-122-12201, 827-249-24901, 827-248-24801, 827-242-24201, 827-241-24101</t>
  </si>
  <si>
    <t>0007354997</t>
  </si>
  <si>
    <t>P.PEP-001184-ABR</t>
  </si>
  <si>
    <t>0007355002</t>
  </si>
  <si>
    <t>P.PEP-001185-ABR</t>
  </si>
  <si>
    <t>P.PEP-001159-ABR</t>
  </si>
  <si>
    <t>0006103509</t>
  </si>
  <si>
    <t>P.PEP-001225-ABR</t>
  </si>
  <si>
    <t>0006500716</t>
  </si>
  <si>
    <t>P.PEP-001195-ABR</t>
  </si>
  <si>
    <t>0006320038</t>
  </si>
  <si>
    <t>P.PEP-001907-MAY</t>
  </si>
  <si>
    <t>0008650501</t>
  </si>
  <si>
    <t>P.PEP-002265-JUN</t>
  </si>
  <si>
    <t>0009327397</t>
  </si>
  <si>
    <t>P.PEP-001190-ABR</t>
  </si>
  <si>
    <t>0005596053</t>
  </si>
  <si>
    <t>P.PEP-002849-JUN</t>
  </si>
  <si>
    <t>0009327289</t>
  </si>
  <si>
    <t>P.PEP-001186-ABR</t>
  </si>
  <si>
    <t>883A</t>
  </si>
  <si>
    <t>0009327283</t>
  </si>
  <si>
    <t>P.PEP-001191-ABR</t>
  </si>
  <si>
    <t>884A</t>
  </si>
  <si>
    <t>827-122-12201, 827-242-24201, 827-241-24101, 827-326-32602</t>
  </si>
  <si>
    <t>P.PEP-001158-ABR</t>
  </si>
  <si>
    <t>P.PEP-001162-ABR</t>
  </si>
  <si>
    <t>0006101379</t>
  </si>
  <si>
    <t>P.PEP-001226-ABR</t>
  </si>
  <si>
    <t>P.PEP-001166-ABR</t>
  </si>
  <si>
    <t>0004162083</t>
  </si>
  <si>
    <t>P.PEP-001222-ABR</t>
  </si>
  <si>
    <t>0004178405</t>
  </si>
  <si>
    <t>P.PEP-001221-ABR</t>
  </si>
  <si>
    <t>0009327280</t>
  </si>
  <si>
    <t>P.PEP-001187-ABR</t>
  </si>
  <si>
    <t>0002855831</t>
  </si>
  <si>
    <t>P.PEP-002859-JUN</t>
  </si>
  <si>
    <t>0002856023</t>
  </si>
  <si>
    <t>P.PEP-002860-JUN</t>
  </si>
  <si>
    <t>0002856098</t>
  </si>
  <si>
    <t>P.PEP-002861-JUN</t>
  </si>
  <si>
    <t>0005563059</t>
  </si>
  <si>
    <t>P.PEP-002835-JUN</t>
  </si>
  <si>
    <t>0005596132</t>
  </si>
  <si>
    <t>P.PEP-002842-JUN</t>
  </si>
  <si>
    <t>0005603412</t>
  </si>
  <si>
    <t>P.PEP-002671-JUN</t>
  </si>
  <si>
    <t>0005596075</t>
  </si>
  <si>
    <t>P.PEP-002875-JUN</t>
  </si>
  <si>
    <t>827-247-24701</t>
  </si>
  <si>
    <t>827-244-24401</t>
  </si>
  <si>
    <t>827-122-12201, 827-242-24201, 827-249-24901, 827-247-24701, 827-244-24401, 827-241-24101</t>
  </si>
  <si>
    <t>P.PEP-001160-ABR</t>
  </si>
  <si>
    <t>P.PEP-001167-ABR</t>
  </si>
  <si>
    <t>P.PEP-001232-ABR</t>
  </si>
  <si>
    <t>0008005323</t>
  </si>
  <si>
    <t>P.PEP-001949-MAY</t>
  </si>
  <si>
    <t>0008005316</t>
  </si>
  <si>
    <t>P.PEP-001948-MAY</t>
  </si>
  <si>
    <t>P.PEP-001758-MAY</t>
  </si>
  <si>
    <t>0008692574</t>
  </si>
  <si>
    <t>P.PEP-001947-MAY</t>
  </si>
  <si>
    <t>P.PEP-001764-MAY</t>
  </si>
  <si>
    <t>0000207245</t>
  </si>
  <si>
    <t>P.PEP-001981-MAY</t>
  </si>
  <si>
    <t>P.PEP-001776-MAY</t>
  </si>
  <si>
    <t>0002653758</t>
  </si>
  <si>
    <t>P.PEP-001952-MAY</t>
  </si>
  <si>
    <t>P.PEP-002200-JUN</t>
  </si>
  <si>
    <t>P.PEP-002210-JUN</t>
  </si>
  <si>
    <t>0008650533</t>
  </si>
  <si>
    <t>P.PEP-002273-JUN</t>
  </si>
  <si>
    <t>0005046390</t>
  </si>
  <si>
    <t>P.PEP-002291-JUN</t>
  </si>
  <si>
    <t>P.PEP-002239-JUN</t>
  </si>
  <si>
    <t>0002856186</t>
  </si>
  <si>
    <t>P.PEP-002862-JUN</t>
  </si>
  <si>
    <t>P.PEP-002399-JUN</t>
  </si>
  <si>
    <t>0000043364</t>
  </si>
  <si>
    <t>P.PEP-002831-JUN</t>
  </si>
  <si>
    <t>P.PEP-001164-ABR</t>
  </si>
  <si>
    <t>P.PEP-001239-ABR</t>
  </si>
  <si>
    <t>P.PEP-001747-MAY</t>
  </si>
  <si>
    <t>P.PEP-001756-MAY</t>
  </si>
  <si>
    <t>P.PEP-001766-MAY</t>
  </si>
  <si>
    <t>0002072503</t>
  </si>
  <si>
    <t>P.PEP-001990-MAY</t>
  </si>
  <si>
    <t>0002072477</t>
  </si>
  <si>
    <t>P.PEP-001988-MAY</t>
  </si>
  <si>
    <t>P.PEP-001771-MAY</t>
  </si>
  <si>
    <t>0005371182</t>
  </si>
  <si>
    <t>P.PEP-001960-MAY</t>
  </si>
  <si>
    <t>P.PEP-002201-JUN</t>
  </si>
  <si>
    <t>P.PEP-002209-JUN</t>
  </si>
  <si>
    <t>0005046403</t>
  </si>
  <si>
    <t>P.PEP-002284-JUN</t>
  </si>
  <si>
    <t>0005046380</t>
  </si>
  <si>
    <t>P.PEP-002293-JUN</t>
  </si>
  <si>
    <t>P.PEP-002236-JUN</t>
  </si>
  <si>
    <t>0008301260</t>
  </si>
  <si>
    <t>P.PEP-002698-JUN</t>
  </si>
  <si>
    <t>P.PEP-002832-JUN</t>
  </si>
  <si>
    <t>P.PEP-001165-ABR</t>
  </si>
  <si>
    <t>P.PEP-001238-ABR</t>
  </si>
  <si>
    <t>P.PEP-001746-MAY</t>
  </si>
  <si>
    <t>P.PEP-001755-MAY</t>
  </si>
  <si>
    <t>P.PEP-001765-MAY</t>
  </si>
  <si>
    <t>P.PEP-001777-MAY</t>
  </si>
  <si>
    <t>0008970453</t>
  </si>
  <si>
    <t>P.PEP-002250-JUN</t>
  </si>
  <si>
    <t>P.PEP-002248-JUN</t>
  </si>
  <si>
    <t>827-122-12201, 827-242-24201, 827-241-24101</t>
  </si>
  <si>
    <t xml:space="preserve">827-122-12201, 827-249-24901, 827-242-24201, 827-241-24101, </t>
  </si>
  <si>
    <t>P.PEP-002490-ABR</t>
  </si>
  <si>
    <t>P.PEP-002492-MAY</t>
  </si>
  <si>
    <t>P.PEP-002494-MAY</t>
  </si>
  <si>
    <t>P.PEP-002551-MAY</t>
  </si>
  <si>
    <t>P.PEP-002564-MAY</t>
  </si>
  <si>
    <t>P.PEP-002561-MAY</t>
  </si>
  <si>
    <t>P.PEP-002575-JUN</t>
  </si>
  <si>
    <t>P.PEP-002569-JUN</t>
  </si>
  <si>
    <t>0008970435</t>
  </si>
  <si>
    <t>P.PEP-002587-JUN</t>
  </si>
  <si>
    <t>0008650529</t>
  </si>
  <si>
    <t>P.PEP-002585-JUN</t>
  </si>
  <si>
    <t>0005046413</t>
  </si>
  <si>
    <t>P.PEP-002606-JUN</t>
  </si>
  <si>
    <t>0005046420</t>
  </si>
  <si>
    <t>P.PEP-002592-JUN</t>
  </si>
  <si>
    <t>P.PEP-002571-JUN</t>
  </si>
  <si>
    <t>P.PEP-002574-JUN</t>
  </si>
  <si>
    <t>P.PEP-002816-JUN</t>
  </si>
  <si>
    <t>P.PEP-001235-ABR</t>
  </si>
  <si>
    <t>P.PEP-001749-MAY</t>
  </si>
  <si>
    <t>P.PEP-001757-MAY</t>
  </si>
  <si>
    <t>P.PEP-001763-MAY</t>
  </si>
  <si>
    <t>P.PEP-001770-MAY</t>
  </si>
  <si>
    <t>0005371239</t>
  </si>
  <si>
    <t>P.PEP-001966-MAY</t>
  </si>
  <si>
    <t>P.PEP-002203-JUN</t>
  </si>
  <si>
    <t>P.PEP-002212-JUN</t>
  </si>
  <si>
    <t>0008970461</t>
  </si>
  <si>
    <t>P.PEP-002251-JUN</t>
  </si>
  <si>
    <t>0008650506</t>
  </si>
  <si>
    <t>P.PEP-002267-JUN</t>
  </si>
  <si>
    <t>P.PEP-001760-MAY</t>
  </si>
  <si>
    <t>P.PEP-001769-MAY</t>
  </si>
  <si>
    <t>P.PEP-001773-MAY</t>
  </si>
  <si>
    <t>0002653536</t>
  </si>
  <si>
    <t>P.PEP-001969-MAY</t>
  </si>
  <si>
    <t>0002653597</t>
  </si>
  <si>
    <t>P.PEP-001970-MAY</t>
  </si>
  <si>
    <t>0005371189</t>
  </si>
  <si>
    <t>P.PEP-001962-MAY</t>
  </si>
  <si>
    <t>0005371243</t>
  </si>
  <si>
    <t>P.PEP-001967-MAY</t>
  </si>
  <si>
    <t>P.PEP-002205-JUN</t>
  </si>
  <si>
    <t>P.PEP-002213-JUN</t>
  </si>
  <si>
    <t>0008650511</t>
  </si>
  <si>
    <t>P.PEP-002268-JUN</t>
  </si>
  <si>
    <t>0005046437</t>
  </si>
  <si>
    <t>P.PEP-002276-JUN</t>
  </si>
  <si>
    <t>0005046410</t>
  </si>
  <si>
    <t>P.PEP-002281-JUN</t>
  </si>
  <si>
    <t>P.PEP-002226-JUN</t>
  </si>
  <si>
    <t>0005596174</t>
  </si>
  <si>
    <t>P.PEP-002848-JUN</t>
  </si>
  <si>
    <t>P.PEP-002410-JUN</t>
  </si>
  <si>
    <t>P.PEP-002829-JUN</t>
  </si>
  <si>
    <t>P.PEP-001753-MAY</t>
  </si>
  <si>
    <t>P.PEP-001767-MAY</t>
  </si>
  <si>
    <t>P.PEP-001775-MAY</t>
  </si>
  <si>
    <t>0002653820</t>
  </si>
  <si>
    <t>P.PEP-001954-MAY</t>
  </si>
  <si>
    <t>0002653893</t>
  </si>
  <si>
    <t>P.PEP-001955-MAY</t>
  </si>
  <si>
    <t>P.PEP-002208-JUN</t>
  </si>
  <si>
    <t>P.PEP-002218-JUN</t>
  </si>
  <si>
    <t>0008970469</t>
  </si>
  <si>
    <t>P.PEP-002253-JUN</t>
  </si>
  <si>
    <t>0008788105</t>
  </si>
  <si>
    <t>P.PEP-002263-JUN</t>
  </si>
  <si>
    <t>0005046427</t>
  </si>
  <si>
    <t>P.PEP-002278-JUN</t>
  </si>
  <si>
    <t>0005828756</t>
  </si>
  <si>
    <t>P.PEP-002274-JUN</t>
  </si>
  <si>
    <t>P.PEP-002235-JUN</t>
  </si>
  <si>
    <t>0001688612</t>
  </si>
  <si>
    <t>P.PEP-002724-JUN</t>
  </si>
  <si>
    <t>0001688581</t>
  </si>
  <si>
    <t>P.PEP-002727-JUN</t>
  </si>
  <si>
    <t>0008301206</t>
  </si>
  <si>
    <t>P.PEP-002738-JUN</t>
  </si>
  <si>
    <t>0005596141</t>
  </si>
  <si>
    <t>P.PEP-002841-JUN</t>
  </si>
  <si>
    <t>P.PEP-002395-JUN</t>
  </si>
  <si>
    <t>P.PEP-002815-JUN</t>
  </si>
  <si>
    <t>P.PEP-001759-MAY</t>
  </si>
  <si>
    <t>P.PEP-001762-MAY</t>
  </si>
  <si>
    <t>P.PEP-001772-MAY</t>
  </si>
  <si>
    <t>0002653658</t>
  </si>
  <si>
    <t>P.PEP-001971-MAY</t>
  </si>
  <si>
    <t>0002653714</t>
  </si>
  <si>
    <t>P.PEP-001972-MAY</t>
  </si>
  <si>
    <t>0005371196</t>
  </si>
  <si>
    <t>P.PEP-001963-MAY</t>
  </si>
  <si>
    <t>0005371249</t>
  </si>
  <si>
    <t>P.PEP-001968-MAY</t>
  </si>
  <si>
    <t>P.PEP-002206-JUN</t>
  </si>
  <si>
    <t>P.PEP-002222-JUN</t>
  </si>
  <si>
    <t>0008650516</t>
  </si>
  <si>
    <t>P.PEP-002269-JUN</t>
  </si>
  <si>
    <t>P.PEP-002228-JUN</t>
  </si>
  <si>
    <t>0002856236</t>
  </si>
  <si>
    <t>P.PEP-002863-JUN</t>
  </si>
  <si>
    <t>0002856351</t>
  </si>
  <si>
    <t>P.PEP-002864-JUN</t>
  </si>
  <si>
    <t>0005596193</t>
  </si>
  <si>
    <t>P.PEP-002843-JUN</t>
  </si>
  <si>
    <t>0005596108</t>
  </si>
  <si>
    <t>P.PEP-002838-JUN</t>
  </si>
  <si>
    <t>P.PEP-002403-JUN</t>
  </si>
  <si>
    <t>P.PEP-001752-MAY</t>
  </si>
  <si>
    <t>P.PEP-001768-MAY</t>
  </si>
  <si>
    <t>P.PEP-001774-MAY</t>
  </si>
  <si>
    <t>0005371220</t>
  </si>
  <si>
    <t>P.PEP-001964-MAY</t>
  </si>
  <si>
    <t>P.PEP-002207-JUN</t>
  </si>
  <si>
    <t>P.PEP-002211-JUN</t>
  </si>
  <si>
    <t>0008650523</t>
  </si>
  <si>
    <t>P.PEP-002271-JUN</t>
  </si>
  <si>
    <t>0008788085</t>
  </si>
  <si>
    <t>P.PEP-002259-JUN</t>
  </si>
  <si>
    <t>0008788143</t>
  </si>
  <si>
    <t>P.PEP-002261-JUN</t>
  </si>
  <si>
    <t>0007878127</t>
  </si>
  <si>
    <t>P.PEP-002264-JUN</t>
  </si>
  <si>
    <t>0005045372</t>
  </si>
  <si>
    <t>P.PEP-002294-JUN</t>
  </si>
  <si>
    <t>P.PEP-002234-JUN</t>
  </si>
  <si>
    <t>0001688638</t>
  </si>
  <si>
    <t>P.PEP-002719-JUN</t>
  </si>
  <si>
    <t>0001688682</t>
  </si>
  <si>
    <t>P.PEP-002710-JUN</t>
  </si>
  <si>
    <t>0008301254</t>
  </si>
  <si>
    <t>P.PEP-002705-JUN</t>
  </si>
  <si>
    <t>0002855604</t>
  </si>
  <si>
    <t>P.PEP-002857-JUN</t>
  </si>
  <si>
    <t>0002855704</t>
  </si>
  <si>
    <t>P.PEP-002858-JUN</t>
  </si>
  <si>
    <t>0005596155</t>
  </si>
  <si>
    <t>P.PEP-002847-JUN</t>
  </si>
  <si>
    <t>P.PEP-002398-JUN</t>
  </si>
  <si>
    <t>P.PEP-002813-JUN</t>
  </si>
  <si>
    <t>P.PEP-002204-JUN</t>
  </si>
  <si>
    <t>P.PEP-002221-JUN</t>
  </si>
  <si>
    <t>0008970477</t>
  </si>
  <si>
    <t>P.PEP-002258-JUN</t>
  </si>
  <si>
    <t>P.PEP-002240-JUN</t>
  </si>
  <si>
    <t>0008301265</t>
  </si>
  <si>
    <t>P.PEP-002696-JUN</t>
  </si>
  <si>
    <t>0008301172</t>
  </si>
  <si>
    <t>P.PEP-002695-JUN</t>
  </si>
  <si>
    <t>0008301225</t>
  </si>
  <si>
    <t>P.PEP-002764-JUN</t>
  </si>
  <si>
    <t>0005596120</t>
  </si>
  <si>
    <t>P.PEP-002839-JUN</t>
  </si>
  <si>
    <t>P.PEP-002411-JUN</t>
  </si>
  <si>
    <t>P.PEP-002830-JUN</t>
  </si>
  <si>
    <t>P.PEP-002197-JUN</t>
  </si>
  <si>
    <t>P.PEP-002214-JUN</t>
  </si>
  <si>
    <t>P.PEP-002233-JUN</t>
  </si>
  <si>
    <t>0008301179</t>
  </si>
  <si>
    <t>P.PEP-002694-JUN</t>
  </si>
  <si>
    <t>0005563073</t>
  </si>
  <si>
    <t>P.PEP-002836-JUN</t>
  </si>
  <si>
    <t>P.PEP-002401-JUN</t>
  </si>
  <si>
    <t>P.PEP-002219-JUN</t>
  </si>
  <si>
    <t>P.PEP-002232-JUN</t>
  </si>
  <si>
    <t>0002856600</t>
  </si>
  <si>
    <t>P.PEP-002871-JUN</t>
  </si>
  <si>
    <t>0002856736</t>
  </si>
  <si>
    <t>P.PEP-002874-JUN</t>
  </si>
  <si>
    <t>0002854974</t>
  </si>
  <si>
    <t>P.PEP-002668-JUN</t>
  </si>
  <si>
    <t>0005563006</t>
  </si>
  <si>
    <t>P.PEP-002844-JUN</t>
  </si>
  <si>
    <t>0005563051</t>
  </si>
  <si>
    <t>P.PEP-002846-JUN</t>
  </si>
  <si>
    <t>P.PEP-002405-JUN</t>
  </si>
  <si>
    <t>P.PEP-002827-JUN</t>
  </si>
  <si>
    <t>827-122-12201, 827-326-32602, 827-242-24201, 827-241-24101</t>
  </si>
  <si>
    <t>P.PEP-002220-JUN</t>
  </si>
  <si>
    <t>0008970421</t>
  </si>
  <si>
    <t>P.PEP-002246-JUN</t>
  </si>
  <si>
    <t>P.PEP-002223-JUN</t>
  </si>
  <si>
    <t>0002856659</t>
  </si>
  <si>
    <t>P.PEP-002873-JUN</t>
  </si>
  <si>
    <t>0005596089</t>
  </si>
  <si>
    <t>P.PEP-002837-JUN</t>
  </si>
  <si>
    <t>P.PEP-002409-JUN</t>
  </si>
  <si>
    <t>P.PEP-002826-JUN</t>
  </si>
  <si>
    <t>P.PEP-002230-JUN</t>
  </si>
  <si>
    <t>0005596212</t>
  </si>
  <si>
    <t>P.PEP-002840-JUN</t>
  </si>
  <si>
    <t>P.PEP-002412-JUN</t>
  </si>
  <si>
    <t>P.PEP-002833-JUN</t>
  </si>
  <si>
    <t>827-332-33202</t>
  </si>
  <si>
    <t>0008301219</t>
  </si>
  <si>
    <t>P.PEP-002760-JUN</t>
  </si>
  <si>
    <t>0008301213</t>
  </si>
  <si>
    <t>P.PEP-002745-JUN</t>
  </si>
  <si>
    <t>0008301237</t>
  </si>
  <si>
    <t>P.PEP-002770-JUN</t>
  </si>
  <si>
    <t>0008301244</t>
  </si>
  <si>
    <t>P.PEP-002776-JUN</t>
  </si>
  <si>
    <t>0000436027</t>
  </si>
  <si>
    <t>P.PEP-003039-JUN</t>
  </si>
  <si>
    <t>1291A</t>
  </si>
  <si>
    <t>CESPOL DE LAVABO</t>
  </si>
  <si>
    <t>MEZCLADORA PARA LAVABO</t>
  </si>
  <si>
    <t>LLAVES PARA MINIGITORIO</t>
  </si>
  <si>
    <t>CODO DE 4X90 PVC</t>
  </si>
  <si>
    <t>CODO DE 4X45 PVC</t>
  </si>
  <si>
    <t>CHUPON PARA LAVABO</t>
  </si>
  <si>
    <t>TRAMO DE TUBO PVC 4"</t>
  </si>
  <si>
    <t>TRAMO DE TUBO PVC 2"</t>
  </si>
  <si>
    <t>YEE DE 4" PVC</t>
  </si>
  <si>
    <t>1292A</t>
  </si>
  <si>
    <t>1293A</t>
  </si>
  <si>
    <t>1294A</t>
  </si>
  <si>
    <t>1295A</t>
  </si>
  <si>
    <t>BLOCK PESADO</t>
  </si>
  <si>
    <t>1296A</t>
  </si>
  <si>
    <t>1297A</t>
  </si>
  <si>
    <t>TRAMO TUBO PVC DE 2</t>
  </si>
  <si>
    <t>TEE CON SALIDA DE 2</t>
  </si>
  <si>
    <t>COLADERA DE PVC CON SALIDA 2</t>
  </si>
  <si>
    <t>TRAMO DE TUBO DE 1/2 DE CPVC</t>
  </si>
  <si>
    <t>CODO DE 1/2 PVC</t>
  </si>
  <si>
    <t>TEE DE 1/2 CPVC</t>
  </si>
  <si>
    <t>COPLES CPVC</t>
  </si>
  <si>
    <t>CONECTOR CONTRARROSCA DE 1/2 PARA PEGAR LLAVES DE PASO</t>
  </si>
  <si>
    <t>TRAMO DE TUBO DE CPVC DE 4</t>
  </si>
  <si>
    <t>1298A</t>
  </si>
  <si>
    <t>LLAVE PARA MINIGITORIO REFORZADA</t>
  </si>
  <si>
    <t>PEGAMENTO PARA CPVC DE 250 ML</t>
  </si>
  <si>
    <t>LIJA DE ESMEIL FINA</t>
  </si>
  <si>
    <t>CARTUCHO DE SILICON TRANSLUCIDO</t>
  </si>
  <si>
    <t>SEGUETA DE DIENTE GRUESO</t>
  </si>
  <si>
    <t>MANGUERA FLEXIBLE TRAMADA PARA WC Y LAVABO</t>
  </si>
  <si>
    <t>LLAVE INDIVIDUAL PARA LAVABO</t>
  </si>
  <si>
    <t>1281A</t>
  </si>
  <si>
    <t>1282A</t>
  </si>
  <si>
    <t>1283A</t>
  </si>
  <si>
    <t>1284A</t>
  </si>
  <si>
    <t>1285A</t>
  </si>
  <si>
    <t>1286A</t>
  </si>
  <si>
    <t>1287A</t>
  </si>
  <si>
    <t>ALAMBRE RQ.</t>
  </si>
  <si>
    <t>CLAVO DE 4</t>
  </si>
  <si>
    <t>1/2 KG DE CLAVO PARA CHAFLAN</t>
  </si>
  <si>
    <t>1288A</t>
  </si>
  <si>
    <t>TEE DE 2</t>
  </si>
  <si>
    <t>CONECTOR C/EXT 1/2 CPVC</t>
  </si>
  <si>
    <t>CONECTOR C/INT 1/2 CPVC</t>
  </si>
  <si>
    <t>METRO DE LIJA</t>
  </si>
  <si>
    <t>LITRO DE PEGAMENTO PVC</t>
  </si>
  <si>
    <t>CONECTOR C/INT 3/4 CPVC</t>
  </si>
  <si>
    <t>TEE DE 3/4 CPVC</t>
  </si>
  <si>
    <t>CODO DE 1/2 DE 90° CPVC</t>
  </si>
  <si>
    <t>CODO DE 3/4 DE 90° CPVC</t>
  </si>
  <si>
    <t>CODO DE 3/4 DE 45° CPVC</t>
  </si>
  <si>
    <t>METRO</t>
  </si>
  <si>
    <t>1289A</t>
  </si>
  <si>
    <t>CODO DE 1/2 X 45° CPVC</t>
  </si>
  <si>
    <t>REDUCCION DE 3/4 A 1/2 CPVC</t>
  </si>
  <si>
    <t>SOPORTE PARA LAVABO</t>
  </si>
  <si>
    <t>JUEGOS DE PIJAS CON TAQUETE PARA LAVABO</t>
  </si>
  <si>
    <t>LLAVE DE NARIZ</t>
  </si>
  <si>
    <t>GAS BUTANO</t>
  </si>
  <si>
    <t>SELLADOR PARTAMEX</t>
  </si>
  <si>
    <t>1290A</t>
  </si>
  <si>
    <t>JUEGO DE INODORO, TANQUE Y LAVABO</t>
  </si>
  <si>
    <t>HERRAJES PARA LAVABO</t>
  </si>
  <si>
    <t>MANGUERAS PARA WC</t>
  </si>
  <si>
    <t>CUELLO DE CERA</t>
  </si>
  <si>
    <t>JUEGO DE PIJAS PARA WC CON TAQUETE</t>
  </si>
  <si>
    <t>MINIGITORIOS</t>
  </si>
  <si>
    <t>CONECTORES ESPIGA</t>
  </si>
  <si>
    <t>CONTRA ESPUD</t>
  </si>
  <si>
    <t>P.PEP-001944-MAY</t>
  </si>
  <si>
    <t>0008692621</t>
  </si>
  <si>
    <t>JUAN GABRIEL VILCHIS BLAS</t>
  </si>
  <si>
    <t>LAMINAS DE ACERO NEGRAS DE 1.20X3.05 MTS</t>
  </si>
  <si>
    <t>PTR DE 1/2X1/2</t>
  </si>
  <si>
    <t>ANGULO 3/4 X OCTAVO</t>
  </si>
  <si>
    <t>PINTURA Y TINNER</t>
  </si>
  <si>
    <t>SERVICIO</t>
  </si>
  <si>
    <t>MUESTREO, TRASLADO Y ENSAYE A LA COMPRESION AXIAL EN CILINDROS DE CONCRETO HIDRAULICO DE LA PAVIMENTACION DE CAMINO A BASE DE CONCRETO HIDRAULICO DE LA PRIMERA ETAPA EN APUTZIO DE JUAREZ, SEPTIMA MANZANA LA TROJE EN MUNICIPIO DE ZITACUARO</t>
  </si>
  <si>
    <t>MATERIAL DE LA CAPA DE BASE HIDRAULICA, INCLUYE: PESO VOLUMEN SECO SUELTO; PESO VOLUMEN SECO MAXIMO, HUM. OPTIMA; DESGASTE DE LOS ANGELES, GRANULOMETRIA V.R.S. EXPANSION, LIMITES DE CONSISTENCIA, FORMA DE LA PARTICULA, EQUIPO DE ARENA, ABSORCION Y DENSIDAD</t>
  </si>
  <si>
    <t>DETERMINACION DEL GRADO COMPACTACION DE LA CAPA DE BASE HIDRAULICA</t>
  </si>
  <si>
    <t>GASTOS DE TRANSPORTE Y VIATICOS</t>
  </si>
  <si>
    <t>PISO MODELO ROE BEIGE 50X50 (40 CAJAS)</t>
  </si>
  <si>
    <t>PEGAPISO CREST PLATA 20KG</t>
  </si>
  <si>
    <t>JUNTEADOR COLOR CAFÉ 10KG</t>
  </si>
  <si>
    <t>850</t>
  </si>
  <si>
    <t>30 M2 DE VIDRIO CLARO DE 3MM</t>
  </si>
  <si>
    <t>502</t>
  </si>
  <si>
    <t>HERBERTO ALVAREZ ALVARADO</t>
  </si>
  <si>
    <t>503</t>
  </si>
  <si>
    <t>HERIBERTO LAVAREZ ALVARADO</t>
  </si>
  <si>
    <t>LISTA DE RAYA DEL 17 AL 22 DE JULIO DEL 2017</t>
  </si>
  <si>
    <t>LISTA DE RAYA DEL 24 AL 29 DE JULIO DEL 2017</t>
  </si>
  <si>
    <t>URB-501-2017-122</t>
  </si>
  <si>
    <t>PAVIMENTACIÓN DE CAMINO, 1A. ETAPA</t>
  </si>
  <si>
    <t>AYS-501-2017-003</t>
  </si>
  <si>
    <t>CONSTRUCCIÓN DE TANQUE DE ALMACENAMIENTO DE AGUA POTABLE Y LINEA DE CONDUCCIÓN</t>
  </si>
  <si>
    <t>URB-501-2017-128</t>
  </si>
  <si>
    <t xml:space="preserve">PAVIMENTACIÓN DE CAMINO, 1A. ETAPA </t>
  </si>
  <si>
    <t>B260</t>
  </si>
  <si>
    <t>B261</t>
  </si>
  <si>
    <t>B263</t>
  </si>
  <si>
    <t>B265</t>
  </si>
  <si>
    <t>B269</t>
  </si>
  <si>
    <t>B270</t>
  </si>
  <si>
    <t>B273</t>
  </si>
  <si>
    <t>B275</t>
  </si>
  <si>
    <t>B277</t>
  </si>
  <si>
    <t>B279</t>
  </si>
  <si>
    <t>B281</t>
  </si>
  <si>
    <t>B282</t>
  </si>
  <si>
    <t>MATERIAL BANCO TIPO GREÑA (7M3)</t>
  </si>
  <si>
    <t>B283</t>
  </si>
  <si>
    <t>B284</t>
  </si>
  <si>
    <t>URB-501-2017-163</t>
  </si>
  <si>
    <t>PROGRAMA DE  REHABILITACIÓN DE CALLES (REVESTIMIENTO) EN ZITÁCUARO</t>
  </si>
  <si>
    <t>B292</t>
  </si>
  <si>
    <t>B294</t>
  </si>
  <si>
    <t>B295</t>
  </si>
  <si>
    <t>EMULSION DE ROMPIMIENTO SUPERESTABLE 65% (ECSE-65)</t>
  </si>
  <si>
    <t>FLETE SALAMANCA, GUANAJUATO-ZITÁCUARO, MICHOACÁN</t>
  </si>
  <si>
    <t>LITROS</t>
  </si>
  <si>
    <t>FLETE</t>
  </si>
  <si>
    <t>B296</t>
  </si>
  <si>
    <t>1342A</t>
  </si>
  <si>
    <t>1343A</t>
  </si>
  <si>
    <t>1344A</t>
  </si>
  <si>
    <t>1345A</t>
  </si>
  <si>
    <t>1341A</t>
  </si>
  <si>
    <t>CABLE THW CAL 12 R/100 MTS</t>
  </si>
  <si>
    <t>CINTA DE AISLAR DE PVC NITTO</t>
  </si>
  <si>
    <t>1B</t>
  </si>
  <si>
    <t>MAMPARA CON PUERTA ABATIBLE DE ALUMINIO BLANCO DE 3" MARCA CUPRUM, POLICARBONATO CELULAR 6MM OPALINO MARCA LEXAN, INSTALADAS CON HERRAJE Y ACCESORIOS HERRALUM Y PENNSYLVANIA 120 X 100 X 190</t>
  </si>
  <si>
    <t>VENTANA DE ALUMINIO BLANCO DE 2" MARCA CUPRUM, 2 MODULOS, VIDRIO 6MM CLARO VITROMAR, INSTALADAS CON  HERRAJE Y ACCESORIOS HERRALUM Y PENNSYLVANIA 260 X 150</t>
  </si>
  <si>
    <t>VENTANA DE ALUMINIO BLANCO DE 2" MARCA CUPRUM, 2 MODULOS, VIDRIO 6MM CLARO VITROMAR, INSTALADAS CON  HERRAJE Y ACCESORIOS HERRALUM Y PENNSYLVANIA 380 X 150</t>
  </si>
  <si>
    <t>PROTECCION DE CUADRADO DE 1/2 Y ANGULO DE 3/4 380X150</t>
  </si>
  <si>
    <t>PROTECCION DE CUADRADO DE 1/2 Y ANGULO DE 3/4 260X150</t>
  </si>
  <si>
    <t>PUERTA MULTIPANEL CON FIJO DE 6MM</t>
  </si>
  <si>
    <t>2B</t>
  </si>
  <si>
    <t>VENTANA DE ALUMINIO BLANCO DE 2" MARCA CUPRUM, 2 MODULOS, VIRDIO 6MM CLARO VITROMAR, INSTALADAS CON HERRAJE Y ACCESORIOS HERRALUM Y PENNSYLVANIA 230X135</t>
  </si>
  <si>
    <t>VENTANA DE ALUMINIO DE 2" MARCA CUPRUM, VIDRIO ESMERILADO 6MM MARCA VITROMAR, INSTALADAS CON HERRAJE Y ACCESORIOS HERRALUM Y PENNSYLVANIA 100X40</t>
  </si>
  <si>
    <t>PROTECCION DE CUADRADO DE 1/2 Y ANGULO DE 3/4 230X135</t>
  </si>
  <si>
    <t>RESBALADILLA DE HERRERIA-JUEGO INFANTIL</t>
  </si>
  <si>
    <t xml:space="preserve">GRAVA </t>
  </si>
  <si>
    <t>B262</t>
  </si>
  <si>
    <t>B264</t>
  </si>
  <si>
    <t>B266</t>
  </si>
  <si>
    <t>B267</t>
  </si>
  <si>
    <t>B268</t>
  </si>
  <si>
    <t>B271</t>
  </si>
  <si>
    <t>B272</t>
  </si>
  <si>
    <t>B274</t>
  </si>
  <si>
    <t>B276</t>
  </si>
  <si>
    <t>B278</t>
  </si>
  <si>
    <t>B280</t>
  </si>
  <si>
    <t>B288</t>
  </si>
  <si>
    <t>B289</t>
  </si>
  <si>
    <t>B293</t>
  </si>
  <si>
    <t>1347A</t>
  </si>
  <si>
    <t>PICAPORTES</t>
  </si>
  <si>
    <t>CERROJO MACIZO</t>
  </si>
  <si>
    <t>CHAPA</t>
  </si>
  <si>
    <t>SOLDADURA</t>
  </si>
  <si>
    <t>DISCO DE CORTE 4 1/4</t>
  </si>
  <si>
    <t>SEGUETA DIENTE GRUESO</t>
  </si>
  <si>
    <t>1348A</t>
  </si>
  <si>
    <t>SOLERA 1 1/2 X 1/8</t>
  </si>
  <si>
    <t>ANGULOS DE 1 1/2 X 1/8</t>
  </si>
  <si>
    <t>TEE PLANA CAL 18</t>
  </si>
  <si>
    <t>TABLEROS 3X1</t>
  </si>
  <si>
    <t>TABLEROS 3X75</t>
  </si>
  <si>
    <t>TEJUELAS 2"</t>
  </si>
  <si>
    <t>VIVELES</t>
  </si>
  <si>
    <t>1349A</t>
  </si>
  <si>
    <t>MANGUERA PARA LAVABO</t>
  </si>
  <si>
    <t>CINTA TEFLON</t>
  </si>
  <si>
    <t>TRAMO TUBO 3/4 CPVC</t>
  </si>
  <si>
    <t>TRAMO TUBO 1/2 CPVC</t>
  </si>
  <si>
    <t>CODO 2X90 PVC</t>
  </si>
  <si>
    <t>CODO 2X45 PVC</t>
  </si>
  <si>
    <t>REDUCCIONES DE 4 A 2 PCV</t>
  </si>
  <si>
    <t>1365A</t>
  </si>
  <si>
    <t>FESTERGAL</t>
  </si>
  <si>
    <t>CLAVO DE 4"</t>
  </si>
  <si>
    <t>1366A</t>
  </si>
  <si>
    <t>TUBO GALVANIZADO DE 3"X1.80 MTS, CON ROSCA POR UN LADO</t>
  </si>
  <si>
    <t>TUBO GALVANIZADO DE 3"X1.00 MTS, CON ROSCA POR AMBOS LADOS</t>
  </si>
  <si>
    <t>LLAVE DE PASO DE 3"</t>
  </si>
  <si>
    <t>TUBO GALVANIZADO DE 3"X1.50 MTS, CON ROSCA DE UN LADO</t>
  </si>
  <si>
    <t>TUBO GALVANIZADO DE 2"X0.50 MTS, CON ROSCA DE UN LADO</t>
  </si>
  <si>
    <t>TAPON GALBANIZADO DE 3"</t>
  </si>
  <si>
    <t>1367A</t>
  </si>
  <si>
    <t>NIPLES DE 2"X0.30 MTS GALVANIZADOS</t>
  </si>
  <si>
    <t>TEE GALVANIZADA DE 2"</t>
  </si>
  <si>
    <t>CODOS GALVANIZADOS</t>
  </si>
  <si>
    <t>TAPA PARA REGISTRO DE LAMINA CON MARCO DE ANGULO DE 0.90X0.90 MTS</t>
  </si>
  <si>
    <t>TAPA PARA REGISTRO DE LAMINA CON MARCO DE ANGULO DE 60X60</t>
  </si>
  <si>
    <t>8129</t>
  </si>
  <si>
    <t>SUPERNOVI BLANCA</t>
  </si>
  <si>
    <t>ESMALTE ROJO OXIDO</t>
  </si>
  <si>
    <t>BROCHA MAESTRA #2</t>
  </si>
  <si>
    <t>RODILLO PACHON</t>
  </si>
  <si>
    <t>BROCHA MAESTRA #5</t>
  </si>
  <si>
    <t>SELLADOR VINILICO</t>
  </si>
  <si>
    <t>8132</t>
  </si>
  <si>
    <t>8134</t>
  </si>
  <si>
    <t xml:space="preserve">SUPERNOVI BLANCO </t>
  </si>
  <si>
    <t>VINILICA COLOR MUNICIPIO</t>
  </si>
  <si>
    <t>BROCHA MAESTRA #4</t>
  </si>
  <si>
    <t>ACRITON 4 AÑOS ROJO</t>
  </si>
  <si>
    <t>LISTA DE RAYA DEL 31 DE JULIO AL 05 DE AGOSTO DEL 2017</t>
  </si>
  <si>
    <t>AYS-501-2017-069</t>
  </si>
  <si>
    <t>B298</t>
  </si>
  <si>
    <t>RENTA DE CAMION 7M3</t>
  </si>
  <si>
    <t>B299</t>
  </si>
  <si>
    <t>B300</t>
  </si>
  <si>
    <t>B301</t>
  </si>
  <si>
    <t>B302</t>
  </si>
  <si>
    <t>B303</t>
  </si>
  <si>
    <t>RENTA DE REVOLVEDORA DE UN SACO</t>
  </si>
  <si>
    <t>B304</t>
  </si>
  <si>
    <t>B305</t>
  </si>
  <si>
    <t>A315</t>
  </si>
  <si>
    <t>CIMBRAPLAY DE 16 MM</t>
  </si>
  <si>
    <t>P.PEP-003371-JUL</t>
  </si>
  <si>
    <t>0001721812</t>
  </si>
  <si>
    <t>P.PEP-003232-JUL</t>
  </si>
  <si>
    <t>P.PEP-003298-JUL</t>
  </si>
  <si>
    <t>P.PEP-003346-JUL</t>
  </si>
  <si>
    <t>0000442164</t>
  </si>
  <si>
    <t>0000449347</t>
  </si>
  <si>
    <t>0017240445</t>
  </si>
  <si>
    <t>P.PEP-003234-JUL</t>
  </si>
  <si>
    <t>P.PEP-003297-JUL</t>
  </si>
  <si>
    <t>P.PEP-003352-JUL</t>
  </si>
  <si>
    <t>0004421165</t>
  </si>
  <si>
    <t>0000449349</t>
  </si>
  <si>
    <t>0017240464</t>
  </si>
  <si>
    <t>P.PEP-003235-JUL</t>
  </si>
  <si>
    <t>P.PEP-003296-JUL</t>
  </si>
  <si>
    <t>P.PEP-003351-JUL</t>
  </si>
  <si>
    <t>0000442166</t>
  </si>
  <si>
    <t>0000449355</t>
  </si>
  <si>
    <t>0017240472</t>
  </si>
  <si>
    <t>P.PEP-003262-JUL</t>
  </si>
  <si>
    <t>0003430021</t>
  </si>
  <si>
    <t>P.PEP-003228-JUL</t>
  </si>
  <si>
    <t>0000442167</t>
  </si>
  <si>
    <t>P.PEP-003240-JUL</t>
  </si>
  <si>
    <t>0005195072</t>
  </si>
  <si>
    <t>P.PEP-003259-JUL</t>
  </si>
  <si>
    <t>0005195158</t>
  </si>
  <si>
    <t>P.PEP-003222-JUL</t>
  </si>
  <si>
    <t>P.PEP-003291-JUL</t>
  </si>
  <si>
    <t>P.PEP-003341-JUL</t>
  </si>
  <si>
    <t>P.PEP-003382-JUL</t>
  </si>
  <si>
    <t>0000442169</t>
  </si>
  <si>
    <t>0000449357</t>
  </si>
  <si>
    <t>0017240478</t>
  </si>
  <si>
    <t>0017281917</t>
  </si>
  <si>
    <t>P.PEP-003363-JUL</t>
  </si>
  <si>
    <t>0006085899</t>
  </si>
  <si>
    <t>P.PEP-003254-JUL</t>
  </si>
  <si>
    <t>0005195146</t>
  </si>
  <si>
    <t>0003430123</t>
  </si>
  <si>
    <t>P.PEP-003261-JUL</t>
  </si>
  <si>
    <t>P.PEP-003267-JUL</t>
  </si>
  <si>
    <t>P.PEP-003359-JUL</t>
  </si>
  <si>
    <t>0003429996</t>
  </si>
  <si>
    <t>0006080584</t>
  </si>
  <si>
    <t>P.PEP-003285-JUL</t>
  </si>
  <si>
    <t>P.PEP-003350-JUL</t>
  </si>
  <si>
    <t>P.PEP-003375-JUL</t>
  </si>
  <si>
    <t>0000449361</t>
  </si>
  <si>
    <t>0017240483</t>
  </si>
  <si>
    <t>0017281955</t>
  </si>
  <si>
    <t>P.PEP-003365-JUL</t>
  </si>
  <si>
    <t>0006438600</t>
  </si>
  <si>
    <t>P.PEP-003316-JUL</t>
  </si>
  <si>
    <t>0008058735</t>
  </si>
  <si>
    <t>P.PEP-003214-JUL</t>
  </si>
  <si>
    <t>P.PEP-003288-JUL</t>
  </si>
  <si>
    <t>P.PEP-003349-JUL</t>
  </si>
  <si>
    <t>P.PEP-003377-JUL</t>
  </si>
  <si>
    <t>0004421740</t>
  </si>
  <si>
    <t>0000449362</t>
  </si>
  <si>
    <t>0017240488</t>
  </si>
  <si>
    <t>0017281994</t>
  </si>
  <si>
    <t>P.PEP-003237-JUL</t>
  </si>
  <si>
    <t>P.PEP-003238-JUL</t>
  </si>
  <si>
    <t>0005195059</t>
  </si>
  <si>
    <t>0005195067</t>
  </si>
  <si>
    <t>P.PEP-003245-JUL</t>
  </si>
  <si>
    <t>0005195131</t>
  </si>
  <si>
    <t>P.PEP-003225-JUL</t>
  </si>
  <si>
    <t>P.PEP-003290-JUL</t>
  </si>
  <si>
    <t>0000449365</t>
  </si>
  <si>
    <t>P.PEP-003340-JUL</t>
  </si>
  <si>
    <t>P.PEP-003381-JUL</t>
  </si>
  <si>
    <t>0017240492</t>
  </si>
  <si>
    <t>0017282023</t>
  </si>
  <si>
    <t>0000442171</t>
  </si>
  <si>
    <t>P.PEP-003257-JUL</t>
  </si>
  <si>
    <t>0005195154</t>
  </si>
  <si>
    <t>P.PEP-003355-JUL</t>
  </si>
  <si>
    <t>0006075037</t>
  </si>
  <si>
    <t>P.PEP-003270-JUL</t>
  </si>
  <si>
    <t>0003430226</t>
  </si>
  <si>
    <t>P.PEP-003272-JUL</t>
  </si>
  <si>
    <t>0003430300</t>
  </si>
  <si>
    <t>P.PEP-003249-JUL</t>
  </si>
  <si>
    <t>0005195162</t>
  </si>
  <si>
    <t>P.PEP-003227-JUL</t>
  </si>
  <si>
    <t>0000442172</t>
  </si>
  <si>
    <t>0000449366</t>
  </si>
  <si>
    <t>P.PEP-003292-JUL</t>
  </si>
  <si>
    <t>P.PEP-003342-JUL</t>
  </si>
  <si>
    <t>P.PEP-003380-JUL</t>
  </si>
  <si>
    <t>0017240498</t>
  </si>
  <si>
    <t>0017282054</t>
  </si>
  <si>
    <t>P.PEP-003242-JUL</t>
  </si>
  <si>
    <t>0005195103</t>
  </si>
  <si>
    <t>P.PEP-003244-JUL</t>
  </si>
  <si>
    <t>0005195122</t>
  </si>
  <si>
    <t>P.PEP-003269-JUL</t>
  </si>
  <si>
    <t>0003430196</t>
  </si>
  <si>
    <t>P.PEP-003275-JUL</t>
  </si>
  <si>
    <t>0003430275</t>
  </si>
  <si>
    <t>P.PEP-003306-JUL</t>
  </si>
  <si>
    <t>0008058431</t>
  </si>
  <si>
    <t>P.PEP-003324-JUL</t>
  </si>
  <si>
    <t>0008130008</t>
  </si>
  <si>
    <t>P.PEP-003326-JUL</t>
  </si>
  <si>
    <t>0008130108</t>
  </si>
  <si>
    <t>P.PEP-003327-JUL</t>
  </si>
  <si>
    <t>0008130163</t>
  </si>
  <si>
    <t>P.PEP-003328-JUL</t>
  </si>
  <si>
    <t>0008130221</t>
  </si>
  <si>
    <t>P.PEP-003339-JUL</t>
  </si>
  <si>
    <t>P.PEP-003383-JUL</t>
  </si>
  <si>
    <t>0017240518</t>
  </si>
  <si>
    <t>0017282084</t>
  </si>
  <si>
    <t>P.PEP-003241-JUL</t>
  </si>
  <si>
    <t>0005195089</t>
  </si>
  <si>
    <t>P.PEP-003243-JUL</t>
  </si>
  <si>
    <t>0005195112</t>
  </si>
  <si>
    <t>P.PEP-003213-JUL</t>
  </si>
  <si>
    <t>P.PEP-003287-JUL</t>
  </si>
  <si>
    <t>0000442174</t>
  </si>
  <si>
    <t>0000449368</t>
  </si>
  <si>
    <t>P.PEP-003348-JUL</t>
  </si>
  <si>
    <t>P.PEP-003374-JUL</t>
  </si>
  <si>
    <t>0017240529</t>
  </si>
  <si>
    <t>0017282225</t>
  </si>
  <si>
    <t>P.PEP-003358-JUL</t>
  </si>
  <si>
    <t>0006079325</t>
  </si>
  <si>
    <t>P.PEP-003307-JUL</t>
  </si>
  <si>
    <t>P.PEP-003308-JUL</t>
  </si>
  <si>
    <t>0008058469</t>
  </si>
  <si>
    <t>0008058504</t>
  </si>
  <si>
    <t>P.PEP-003312-JUL</t>
  </si>
  <si>
    <t>0008058644</t>
  </si>
  <si>
    <t>P.PEP-003320-JUL</t>
  </si>
  <si>
    <t>0008129861</t>
  </si>
  <si>
    <t>P.PEP-003322-JUL</t>
  </si>
  <si>
    <t>0008129948</t>
  </si>
  <si>
    <t>P.PEP-003309-JUL</t>
  </si>
  <si>
    <t>0008058553</t>
  </si>
  <si>
    <t>P.PEP-003313-JUL</t>
  </si>
  <si>
    <t>0008058688</t>
  </si>
  <si>
    <t>P.PEP-003315-JUL</t>
  </si>
  <si>
    <t>0008058707</t>
  </si>
  <si>
    <t>P.PEP-003325-JUL</t>
  </si>
  <si>
    <t>0008130062</t>
  </si>
  <si>
    <t>P.PEP-003372-JUL</t>
  </si>
  <si>
    <t>0017282261</t>
  </si>
  <si>
    <t>P.PEP-003370-JUL</t>
  </si>
  <si>
    <t>0007563572</t>
  </si>
  <si>
    <t>P.PEP-003223-JUL</t>
  </si>
  <si>
    <t>0000442175</t>
  </si>
  <si>
    <t>P.PEP-003397-JUL</t>
  </si>
  <si>
    <t>0000449376</t>
  </si>
  <si>
    <t>0017240544</t>
  </si>
  <si>
    <t>0017282282</t>
  </si>
  <si>
    <t>P.PEP-003344-JUL</t>
  </si>
  <si>
    <t>P.PEP-003378-JUL</t>
  </si>
  <si>
    <t>P.PEP-003279-JUL</t>
  </si>
  <si>
    <t>0005953666</t>
  </si>
  <si>
    <t>P.PEP-003317-JUL</t>
  </si>
  <si>
    <t>P.PEP-003321-JUL</t>
  </si>
  <si>
    <t>0008129812</t>
  </si>
  <si>
    <t>0008129902</t>
  </si>
  <si>
    <t>P.PEP-003251-JUL</t>
  </si>
  <si>
    <t>0005195166</t>
  </si>
  <si>
    <t>P.PEP-003263-JUL</t>
  </si>
  <si>
    <t>0003430050</t>
  </si>
  <si>
    <t>P.PEP-003356-JUL</t>
  </si>
  <si>
    <t>0006076239</t>
  </si>
  <si>
    <t>P.PEP-003368-JUL</t>
  </si>
  <si>
    <t>0000755224</t>
  </si>
  <si>
    <t>P.PEP-003215-JUL</t>
  </si>
  <si>
    <t>P.PEP-003289-JUL</t>
  </si>
  <si>
    <t>0000442176</t>
  </si>
  <si>
    <t>0000449379</t>
  </si>
  <si>
    <t>P.PEP-003347-JUL</t>
  </si>
  <si>
    <t>P.PEP-003376-JUL</t>
  </si>
  <si>
    <t>0017240552</t>
  </si>
  <si>
    <t>0017282335</t>
  </si>
  <si>
    <t>P.PEP-003246-JUL</t>
  </si>
  <si>
    <t>0005195138</t>
  </si>
  <si>
    <t>0008058596</t>
  </si>
  <si>
    <t>P.PEP-003311-JUL</t>
  </si>
  <si>
    <t>P.PEP-003345-JUL</t>
  </si>
  <si>
    <t>P.PEP-003373-JUL</t>
  </si>
  <si>
    <t>0017240561</t>
  </si>
  <si>
    <t>0017282373</t>
  </si>
  <si>
    <t>P.PEP-003357-JUL</t>
  </si>
  <si>
    <t>0006077489</t>
  </si>
  <si>
    <t>P.PEP-003216-JUL</t>
  </si>
  <si>
    <t>0000442177</t>
  </si>
  <si>
    <t>P.PEP-003295-JUL</t>
  </si>
  <si>
    <t>0000449387</t>
  </si>
  <si>
    <t>0017240565</t>
  </si>
  <si>
    <t>0017282419</t>
  </si>
  <si>
    <t>P.PEP-003343-JUL</t>
  </si>
  <si>
    <t>P.PEP-003379-JUL</t>
  </si>
  <si>
    <t>P.PEP-003362-JUL</t>
  </si>
  <si>
    <t>0000608487</t>
  </si>
  <si>
    <t>P.PEP-003255-JUL</t>
  </si>
  <si>
    <t>0005195150</t>
  </si>
  <si>
    <t>P.PEP-003266-JUL</t>
  </si>
  <si>
    <t>0003430091</t>
  </si>
  <si>
    <t>P.PEP-003329-JUL</t>
  </si>
  <si>
    <t>0009004656</t>
  </si>
  <si>
    <t>P.PEP-003271-JUL</t>
  </si>
  <si>
    <t>0003430252</t>
  </si>
  <si>
    <t>P.PEP-003268-JUL</t>
  </si>
  <si>
    <t>0003430155</t>
  </si>
  <si>
    <t>P.PEP-003369-JUL</t>
  </si>
  <si>
    <t>0007563556</t>
  </si>
  <si>
    <t>P.PEP-003274-JUL</t>
  </si>
  <si>
    <t>0005195170</t>
  </si>
  <si>
    <t>827-122-12201, 827-249-24901, 827-242-24201, 827-241-24101, 827-244-24401</t>
  </si>
  <si>
    <t>827-122-12201, 827-249-24901, 827-242-24201, 827-248-24801, 827-241-24101, 827-244-24401</t>
  </si>
  <si>
    <t>P.PEP-002480-JUN</t>
  </si>
  <si>
    <t>P.PEP-002487-JUN</t>
  </si>
  <si>
    <t>P.PEP-002828-JUN</t>
  </si>
  <si>
    <t>0000433390</t>
  </si>
  <si>
    <t>P.PEP-002678-JUN</t>
  </si>
  <si>
    <t>0005596022</t>
  </si>
  <si>
    <t>P.PEP-002865-JUN</t>
  </si>
  <si>
    <t>P.PEP-002868-JUN</t>
  </si>
  <si>
    <t>0002856443</t>
  </si>
  <si>
    <t>0002856533</t>
  </si>
  <si>
    <t>P.PEP-002845-JUN</t>
  </si>
  <si>
    <t>0005563039</t>
  </si>
  <si>
    <t>P.PEP-002850-JUN</t>
  </si>
  <si>
    <t>0002855053</t>
  </si>
  <si>
    <t>P.PEP-002851-JUN</t>
  </si>
  <si>
    <t>0002855111</t>
  </si>
  <si>
    <t>P.PEP-002852-JUN</t>
  </si>
  <si>
    <t>0002855206</t>
  </si>
  <si>
    <t>P.PEP-002853-JUN</t>
  </si>
  <si>
    <t>0002855312</t>
  </si>
  <si>
    <t>P.PEP-002854-JUN</t>
  </si>
  <si>
    <t>0002855388</t>
  </si>
  <si>
    <t>P.PEP-002855-JUN</t>
  </si>
  <si>
    <t>0002855457</t>
  </si>
  <si>
    <t>P.PEP-002856-JUN</t>
  </si>
  <si>
    <t>0002855522</t>
  </si>
  <si>
    <t>P.PEP-003048-JUN</t>
  </si>
  <si>
    <t>0000433406</t>
  </si>
  <si>
    <t>LISTA DE RAYA DEL 07 AL 12 DE AGOSTO DEL 2017</t>
  </si>
  <si>
    <t>URB-501-2017-123</t>
  </si>
  <si>
    <t xml:space="preserve">REHABILITACIÓN DE CAMINOS </t>
  </si>
  <si>
    <t>P.PEP-003386-JUL</t>
  </si>
  <si>
    <t>0008850461</t>
  </si>
  <si>
    <t xml:space="preserve">ARENA    </t>
  </si>
  <si>
    <t xml:space="preserve">GRAVA    </t>
  </si>
  <si>
    <t>P.PEP-003385-JUL</t>
  </si>
  <si>
    <t>0008148929</t>
  </si>
  <si>
    <t>P.PEP-003387-JUL</t>
  </si>
  <si>
    <t>0008853864</t>
  </si>
  <si>
    <t>P.PEP-003388-JUL</t>
  </si>
  <si>
    <t>0008853691</t>
  </si>
  <si>
    <t>P.PEP-003384-JUL</t>
  </si>
  <si>
    <t>0008148903</t>
  </si>
  <si>
    <t>P.PEP-003390-JUL</t>
  </si>
  <si>
    <t>0008853353</t>
  </si>
  <si>
    <t>0008853527</t>
  </si>
  <si>
    <t>P.PEP-003389-JUL</t>
  </si>
  <si>
    <t>275</t>
  </si>
  <si>
    <t>HURCA CONSTRUCCIONES, S.A. DE C.V.</t>
  </si>
  <si>
    <t>RENTA DE MAQUINA MOTORCONFORMADORA</t>
  </si>
  <si>
    <t>276</t>
  </si>
  <si>
    <t>RENTA DE MAQUINARIA VOBROCOMPACTADOR</t>
  </si>
  <si>
    <t>277</t>
  </si>
  <si>
    <t>RENTA DE CAMION PIPA</t>
  </si>
  <si>
    <t>278</t>
  </si>
  <si>
    <t>279</t>
  </si>
  <si>
    <t>280</t>
  </si>
  <si>
    <t>RENTA DE CAMION DE VOLTEO</t>
  </si>
  <si>
    <t>281</t>
  </si>
  <si>
    <t>RENTA DE MAQUINA MOTOCONFORMADORA</t>
  </si>
  <si>
    <t>282</t>
  </si>
  <si>
    <t>283</t>
  </si>
  <si>
    <t>284</t>
  </si>
  <si>
    <t>B308</t>
  </si>
  <si>
    <t>MANGUERA DE 2"</t>
  </si>
  <si>
    <t>NIPLES DE PLASTICO DE 2"</t>
  </si>
  <si>
    <t>ABRAZADERA DE SOLERA DE 2"</t>
  </si>
  <si>
    <t>B312</t>
  </si>
  <si>
    <t>B317</t>
  </si>
  <si>
    <t>B318</t>
  </si>
  <si>
    <t>TUBO ADS DE 1.05 METROS DE DIAMETRO</t>
  </si>
  <si>
    <t>MILIMETROS</t>
  </si>
  <si>
    <t>FRANCISCO JAVIER COLIN CRUZ</t>
  </si>
  <si>
    <t>ALUMINIO COLOR BLANCO</t>
  </si>
  <si>
    <t>POLICARBONATO DE 6MM BLANCO</t>
  </si>
  <si>
    <t>M2</t>
  </si>
  <si>
    <t>POLICARBONATO COLOR BLANCO</t>
  </si>
  <si>
    <t>CRISTAL CLARO DE 3MM</t>
  </si>
  <si>
    <t>PTR 1 1/2"</t>
  </si>
  <si>
    <t>PINTURA</t>
  </si>
  <si>
    <t>B307</t>
  </si>
  <si>
    <t>RENTA DE RODILLO VIBRATORIO HIDROSTATICO MARCA CIPSA MODELO PR8 DE UN SOLO TAMBOR CON MOTOR HONDA DE 8 H.P.</t>
  </si>
  <si>
    <t>B309</t>
  </si>
  <si>
    <t>MATERIAL ELECTRICO</t>
  </si>
  <si>
    <t>LOTE</t>
  </si>
  <si>
    <t>1403A</t>
  </si>
  <si>
    <t>1404A</t>
  </si>
  <si>
    <t>CABLE DEL #12</t>
  </si>
  <si>
    <t>CHALUPAS GALV REF</t>
  </si>
  <si>
    <t>SOQUETS CERAMICO 3/4</t>
  </si>
  <si>
    <t>CENTRO DE CARGA DE 2 PASTILLAS</t>
  </si>
  <si>
    <t>PASTILLA DE 20 AMPERES</t>
  </si>
  <si>
    <t>1405A</t>
  </si>
  <si>
    <t>SOBRETAPAS</t>
  </si>
  <si>
    <t>A184</t>
  </si>
  <si>
    <t>FLETE CORTO</t>
  </si>
  <si>
    <t>A185</t>
  </si>
  <si>
    <t>A186</t>
  </si>
  <si>
    <t>URB-501-2017-170</t>
  </si>
  <si>
    <t>PROGRAMA DE ALUMBRADO PÚBLICO EN LAS TENENCIAS.</t>
  </si>
  <si>
    <t>MARIA CONCEPCION JARAMILLO SARAVIA</t>
  </si>
  <si>
    <t xml:space="preserve">BRAZO METALICO DE TUBO GALVANIZADO DE 2" </t>
  </si>
  <si>
    <t>LISTA DE RAYA DEL 14 AL 19 DE AGOSTO DEL 2017</t>
  </si>
  <si>
    <t>AYS-501-2017-055</t>
  </si>
  <si>
    <t>CONSTRUCCIÓN DE DRENAJE SANITARIO</t>
  </si>
  <si>
    <t>ED-501-2017-127</t>
  </si>
  <si>
    <t>CONSTRUCCIÓN DE 2 AULAS EN ESC. PRIMARIA "24 DE FEBRERO"</t>
  </si>
  <si>
    <t>LISTA DE RAYA DEL 21 AL 26 DE AGOSTO DEL 2017</t>
  </si>
  <si>
    <t>AYS-501-2017-057</t>
  </si>
  <si>
    <t>CONSTRUCCIÓN DE LINEA DE CONDUCCIÓN DE AGUA POTABLE (2A. ETAPA)</t>
  </si>
  <si>
    <t>81</t>
  </si>
  <si>
    <t>BROCALES CON TAPA</t>
  </si>
  <si>
    <t>82</t>
  </si>
  <si>
    <t>TUBO 12"</t>
  </si>
  <si>
    <t>BORCALES CON TAPA</t>
  </si>
  <si>
    <t>83</t>
  </si>
  <si>
    <t>84</t>
  </si>
  <si>
    <t>PISO MODELO JORDANIA BLANCO 33X33 (70.38 MTRS)</t>
  </si>
  <si>
    <t>PEGAPISO 20KG</t>
  </si>
  <si>
    <t>CAJAS</t>
  </si>
  <si>
    <t>882</t>
  </si>
  <si>
    <t xml:space="preserve">GRAVA      </t>
  </si>
  <si>
    <t>LISTA DE RAYA DEL 28 DE AGOSTO AL 02 DE SEPTIEMBRE DEL 2017</t>
  </si>
  <si>
    <t>AYS-501-2017-023</t>
  </si>
  <si>
    <t>CONSTRUCCIÓN DE TANQUE DE ALMACENAMIENTO DE AGUA POTABLE Y RED DE DISTRIBUCIÓN</t>
  </si>
  <si>
    <t>AYS-501-2017-024</t>
  </si>
  <si>
    <t>AYS-501-2017-075</t>
  </si>
  <si>
    <t>AYS-501-2017-101</t>
  </si>
  <si>
    <t>REHABILITACIÓN DE DRENAJE SANITARIO, 1A. ETAPA</t>
  </si>
  <si>
    <t>AYS-501-2017-102</t>
  </si>
  <si>
    <t>ED-501-2017-172</t>
  </si>
  <si>
    <t>AYS-501-2017-008</t>
  </si>
  <si>
    <t>CONSTRUCCIÓN DE LINEA DE CONDUCCIÓN DE AGUA POTABLE</t>
  </si>
  <si>
    <t>B323</t>
  </si>
  <si>
    <t>ARENA DE 7M3</t>
  </si>
  <si>
    <t>GRAVA 7M3</t>
  </si>
  <si>
    <t>B324</t>
  </si>
  <si>
    <t>B325</t>
  </si>
  <si>
    <t>NIPLES DE 2"</t>
  </si>
  <si>
    <t>ABRAZADERA DE 2"</t>
  </si>
  <si>
    <t>87</t>
  </si>
  <si>
    <t>LISTA DE RAYA DEL 04 AL 09 DE SEPTIEMBRE DEL 2017</t>
  </si>
  <si>
    <t>ED-501-2017-115</t>
  </si>
  <si>
    <t>CONSTRUCCIÓN DE AULA EN JN. DE NIÑOS FED. "JAIME NUNO"</t>
  </si>
  <si>
    <t>MUNICIPIO DE ZITÁCUARO</t>
  </si>
  <si>
    <t>AYS-501-2017-068</t>
  </si>
  <si>
    <t>AYS-501-2017-012</t>
  </si>
  <si>
    <t>CONSTRUCCIÓN DE TANQUE DE ALMACENAMIENTO DE AGUA POTABLE Y SISTEMA DE BOMBEO</t>
  </si>
  <si>
    <t>LISTA DE RAYA DEL 11 AL 16 DE SEPTIEMBRE DEL 2017</t>
  </si>
  <si>
    <t>ARENA 7M3</t>
  </si>
  <si>
    <t>PIEDRA 7M3</t>
  </si>
  <si>
    <t>93</t>
  </si>
  <si>
    <t>TUBO DE CONCRETO DE 12"</t>
  </si>
  <si>
    <t>96</t>
  </si>
  <si>
    <t>97</t>
  </si>
  <si>
    <t>98</t>
  </si>
  <si>
    <t>VARILLA 3/8"</t>
  </si>
  <si>
    <t>889</t>
  </si>
  <si>
    <t>290</t>
  </si>
  <si>
    <t xml:space="preserve">RENTA DE CAMION DE VOLTEO </t>
  </si>
  <si>
    <t>291</t>
  </si>
  <si>
    <t xml:space="preserve">ARENA   </t>
  </si>
  <si>
    <t>URB-400-2017-201</t>
  </si>
  <si>
    <t>REHABILITACIÓN DE INSTALACIONES DE LA FERIA.</t>
  </si>
  <si>
    <t>150A</t>
  </si>
  <si>
    <t>RICARDO PADILLA ARIAS</t>
  </si>
  <si>
    <t>CAMION VOLTEO MARCA FORD MOD. 1984 NO. C81B/S: 4135073B4</t>
  </si>
  <si>
    <t>REOTROEXCAVADORA MARCA JOHN DEERE MOD. 310 SG N/S: T0310SG907588</t>
  </si>
  <si>
    <t>MOTOCONFORMADORA MARCA CATERPILLAR MOD. 12G S/N: 61M1543</t>
  </si>
  <si>
    <t>VIBROCOMPACTADOR MARCA DYNAPAC MOD. CA25IID N/S: 575917</t>
  </si>
  <si>
    <t>CAMION PETROLIZADORA SEAMAN GUNNISON MOD. 1985 S/N DE SERIE</t>
  </si>
  <si>
    <t>BARREDORA AUTOPROPULSADA MOD. LAY-MOR MOD. 8HC N/S: 32685</t>
  </si>
  <si>
    <t>151A</t>
  </si>
  <si>
    <t>MATERIAL PETREO 3-A PREMEZCLADO</t>
  </si>
  <si>
    <t>EMULSION ASFALTICA ROMPIMIENTO MEDIO</t>
  </si>
  <si>
    <t>MATERIAL DE BANCO EN BASE</t>
  </si>
  <si>
    <t>FILTRO PUESTO EN OBRA</t>
  </si>
  <si>
    <t>M3</t>
  </si>
  <si>
    <t>1441A</t>
  </si>
  <si>
    <t>MANGUERA PARA WC</t>
  </si>
  <si>
    <t>CONECTOR 1/2 CPVC CDA INT</t>
  </si>
  <si>
    <t>CONECTOR 1/2 CPVC CDA EXT</t>
  </si>
  <si>
    <t>CAJA DE REG 1/2 CON TAPA</t>
  </si>
  <si>
    <t>CENTRO DE CARGA</t>
  </si>
  <si>
    <t>PASTILLA DE 30 AMP</t>
  </si>
  <si>
    <t>CINTA DE AISLAR</t>
  </si>
  <si>
    <t>SOQUET PORCELANA 3/4</t>
  </si>
  <si>
    <t>1442A</t>
  </si>
  <si>
    <t>PIJA DE 10X1 1/2</t>
  </si>
  <si>
    <t>TUBO PVC 4"</t>
  </si>
  <si>
    <t>CODOS 4X90°</t>
  </si>
  <si>
    <t>TEE PVC 4"</t>
  </si>
  <si>
    <t>CODO DE 4X45°</t>
  </si>
  <si>
    <t>PEGAMENTO PVC DE 250 ML</t>
  </si>
  <si>
    <t>CODO 3/4 45° CPVC</t>
  </si>
  <si>
    <t>1443A</t>
  </si>
  <si>
    <t>PASTA PARA SOLDAR</t>
  </si>
  <si>
    <t>TEE DE COBRE 1/2</t>
  </si>
  <si>
    <t>TEE DE COBRE 3/4</t>
  </si>
  <si>
    <t>CONECTOR HEM COBRE 1/2</t>
  </si>
  <si>
    <t>CONECTOR MACH CPVC 1/2</t>
  </si>
  <si>
    <t>TUBO CPVC 1/2</t>
  </si>
  <si>
    <t xml:space="preserve">ACCESORIOS PARA WC </t>
  </si>
  <si>
    <t>1444A</t>
  </si>
  <si>
    <t>LLAVE ANGULAR CON ROSCA</t>
  </si>
  <si>
    <t>CODO CPVC 1/2X90</t>
  </si>
  <si>
    <t>CODO CPVC 1/2X45</t>
  </si>
  <si>
    <t>COPLE CPVC 1/2</t>
  </si>
  <si>
    <t>NIPLE 1/2 COBRE</t>
  </si>
  <si>
    <t>LLAVE DE PASO 1/2 CPVC</t>
  </si>
  <si>
    <t>1445A</t>
  </si>
  <si>
    <t>CONECTOR HEM 3/4 COBRE</t>
  </si>
  <si>
    <t>CARTUCHO DE GAS</t>
  </si>
  <si>
    <t>MANGUERAS P/WC</t>
  </si>
  <si>
    <t>CESPOL PARA LAVABO</t>
  </si>
  <si>
    <t>HERRAJES PARA TANQUE</t>
  </si>
  <si>
    <t>PIJAS CON TAQUETE P/WC</t>
  </si>
  <si>
    <t>1446A</t>
  </si>
  <si>
    <t>CONECTOR HEM 3/4 CPVC</t>
  </si>
  <si>
    <t>CONECTOR MAC 3/4 CPVC</t>
  </si>
  <si>
    <t>TUERCA UNION 3/4 CPVC</t>
  </si>
  <si>
    <t>PEGAMENTO DE 1/2 LTR</t>
  </si>
  <si>
    <t>PEGAMENTO CPVC 145 ML</t>
  </si>
  <si>
    <t xml:space="preserve">CODO DE COBRE 3/4 </t>
  </si>
  <si>
    <t>1/2 TRAMO DE TUBO DE COBRE 3/4</t>
  </si>
  <si>
    <t>COPLES DE 3/4 CPVC</t>
  </si>
  <si>
    <t>1462A</t>
  </si>
  <si>
    <t>1463A</t>
  </si>
  <si>
    <t>1465A</t>
  </si>
  <si>
    <t>CLAVO DE 2 1/2"</t>
  </si>
  <si>
    <t>1464A</t>
  </si>
  <si>
    <t>CLAVO 4"</t>
  </si>
  <si>
    <t>CLAVO 2 1/2</t>
  </si>
  <si>
    <t>532</t>
  </si>
  <si>
    <t xml:space="preserve">PIEDRA </t>
  </si>
  <si>
    <t xml:space="preserve">ARENA </t>
  </si>
  <si>
    <t>4B</t>
  </si>
  <si>
    <t>VENTANA DE ALUMINIO BLANCO DE 2" MARCA CUPRUM, VIDRIO 6MM SANTINOVO, MARCA VITROMAR,INSTALADA CON HERRAJE Y ACCESORIOS HERRALUM Y PENNSYLVANIA 50X150</t>
  </si>
  <si>
    <t>P.PEP-004134-AGO</t>
  </si>
  <si>
    <t>'0007374350</t>
  </si>
  <si>
    <t>P.PEP-003641-AGO</t>
  </si>
  <si>
    <t>0017328004</t>
  </si>
  <si>
    <t>P.PEP-003811-AGO</t>
  </si>
  <si>
    <t>P.PEP-004124-AGO</t>
  </si>
  <si>
    <t>0017359630</t>
  </si>
  <si>
    <t>0017431017</t>
  </si>
  <si>
    <t>P.PEP-003826-AGO</t>
  </si>
  <si>
    <t>0007946689</t>
  </si>
  <si>
    <t>P.PEP-003785-AGO</t>
  </si>
  <si>
    <t>0006029983</t>
  </si>
  <si>
    <t>0000433373</t>
  </si>
  <si>
    <t>P.PEP-003987-AGO</t>
  </si>
  <si>
    <t>0005299940</t>
  </si>
  <si>
    <t>827-122-12201, 827-242-24201, 827-241-24101, 827-246-24601</t>
  </si>
  <si>
    <t>P.PEP-003625-AGO</t>
  </si>
  <si>
    <t>0017328281</t>
  </si>
  <si>
    <t>P.PEP-003805-AGO</t>
  </si>
  <si>
    <t>0017359907</t>
  </si>
  <si>
    <t>P.PEP-003978-AGO</t>
  </si>
  <si>
    <t>0017406308</t>
  </si>
  <si>
    <t>0017431048</t>
  </si>
  <si>
    <t>P.PEP-004128-AGO</t>
  </si>
  <si>
    <t>0000433397</t>
  </si>
  <si>
    <t>P.PEP-003678-AGO</t>
  </si>
  <si>
    <t>0017328065</t>
  </si>
  <si>
    <t>P.PEP-003799-AGO</t>
  </si>
  <si>
    <t>0017359682</t>
  </si>
  <si>
    <t>P.PEP-003973-AGO</t>
  </si>
  <si>
    <t>0017406017</t>
  </si>
  <si>
    <t>0017431025</t>
  </si>
  <si>
    <t>P.PEP-004066-AGO</t>
  </si>
  <si>
    <t>P.PEP-003787-AGO</t>
  </si>
  <si>
    <t>0006029932</t>
  </si>
  <si>
    <t>P.PEP-003789-AGO</t>
  </si>
  <si>
    <t>0000603006</t>
  </si>
  <si>
    <t>0000433371</t>
  </si>
  <si>
    <t>P.PEP-003975-AGO</t>
  </si>
  <si>
    <t>0017406053</t>
  </si>
  <si>
    <t>P.PEP-003636-AGO</t>
  </si>
  <si>
    <t>0017328154</t>
  </si>
  <si>
    <t>0017359801</t>
  </si>
  <si>
    <t>P.PEP-003813-AGO</t>
  </si>
  <si>
    <t>P.PEP-004013-AGO</t>
  </si>
  <si>
    <t>0005378173</t>
  </si>
  <si>
    <t>P.PEP-003755-AGO</t>
  </si>
  <si>
    <t>0006018684</t>
  </si>
  <si>
    <t>P.PEP-003756-AGO</t>
  </si>
  <si>
    <t>0006018672</t>
  </si>
  <si>
    <t>P.PEP-003827-AGO</t>
  </si>
  <si>
    <t>0007946695</t>
  </si>
  <si>
    <t>P.PEP-003817-AGO</t>
  </si>
  <si>
    <t>0007946640</t>
  </si>
  <si>
    <t>P.PEP-003984-AGO</t>
  </si>
  <si>
    <t>0005299925</t>
  </si>
  <si>
    <t>P.PEP-003655-AGO</t>
  </si>
  <si>
    <t>P.PEP-003801-AGO</t>
  </si>
  <si>
    <t>0017328130</t>
  </si>
  <si>
    <t>0017359769</t>
  </si>
  <si>
    <t>P.PEP-003730-AGO</t>
  </si>
  <si>
    <t>0002886148</t>
  </si>
  <si>
    <t>0002886195</t>
  </si>
  <si>
    <t>P.PEP-003733-AGO</t>
  </si>
  <si>
    <t>P.PEP-004133-AGO</t>
  </si>
  <si>
    <t>0007374347</t>
  </si>
  <si>
    <t>P.PEP-004136-AGO</t>
  </si>
  <si>
    <t>0007374355</t>
  </si>
  <si>
    <t>P.PEP-004014-AGO</t>
  </si>
  <si>
    <t>0005378171</t>
  </si>
  <si>
    <t>P.PEP-003632-AGO</t>
  </si>
  <si>
    <t>0017328034</t>
  </si>
  <si>
    <t>P.PEP-003812-AGO</t>
  </si>
  <si>
    <t>0017359646</t>
  </si>
  <si>
    <t>P.PEP-003977-AGO</t>
  </si>
  <si>
    <t>0017405932</t>
  </si>
  <si>
    <t>0017431020</t>
  </si>
  <si>
    <t>P.PEP-004119-AGO</t>
  </si>
  <si>
    <t>0000433303</t>
  </si>
  <si>
    <t>P.PEP-003686-AGO</t>
  </si>
  <si>
    <t>0017328093</t>
  </si>
  <si>
    <t>P.PEP-003803-AGO</t>
  </si>
  <si>
    <t>0017359727</t>
  </si>
  <si>
    <t>P.PEP-003966-AGO</t>
  </si>
  <si>
    <t>0017406035</t>
  </si>
  <si>
    <t>P.PEP-004052-AGO</t>
  </si>
  <si>
    <t>0017431035</t>
  </si>
  <si>
    <t>P.PEP-003758-AGO</t>
  </si>
  <si>
    <t>0006018689</t>
  </si>
  <si>
    <t>827-122-12201, 827-247-24701, 827-242-24201, 827-244-24401, 827-241-24101, 827-246-24601, 827-249-24901, 827-248-24801</t>
  </si>
  <si>
    <t>P.PEP-003751-AGO</t>
  </si>
  <si>
    <t>0002886230</t>
  </si>
  <si>
    <t>0000433313</t>
  </si>
  <si>
    <t>0000433308</t>
  </si>
  <si>
    <t>P.PEP-003783-AGO</t>
  </si>
  <si>
    <t>0006029994</t>
  </si>
  <si>
    <t>0006030000</t>
  </si>
  <si>
    <t>P.PEP-003788-AGO</t>
  </si>
  <si>
    <t>P.PEP-003995-AGO</t>
  </si>
  <si>
    <t>0005304754</t>
  </si>
  <si>
    <t>P.PEP-003657-AGO</t>
  </si>
  <si>
    <t>0017328231</t>
  </si>
  <si>
    <t>0017359890</t>
  </si>
  <si>
    <t>P.PEP-003800-AGO</t>
  </si>
  <si>
    <t>P.PEP-003971-AGO</t>
  </si>
  <si>
    <t>0017406125</t>
  </si>
  <si>
    <t>P.PEP-004049-AGO</t>
  </si>
  <si>
    <t>0017431040</t>
  </si>
  <si>
    <t>P.PEP-003688-AGO</t>
  </si>
  <si>
    <t>0017328308</t>
  </si>
  <si>
    <t>0017359925</t>
  </si>
  <si>
    <t>P.PEP-003798-AGO</t>
  </si>
  <si>
    <t>P.PEP-003972-AGO</t>
  </si>
  <si>
    <t>P.PEP-004068-AGO</t>
  </si>
  <si>
    <t>0017406353</t>
  </si>
  <si>
    <t>0017431049</t>
  </si>
  <si>
    <t>P.PEP-003759-AGO</t>
  </si>
  <si>
    <t>0006018696</t>
  </si>
  <si>
    <t>827-122-12201, 827-242-24201, 827-249-24901, 827-246-24601, 827-244-24401, 827-241-24101, 827-248-24801</t>
  </si>
  <si>
    <t>P.PEP-003784-AGO</t>
  </si>
  <si>
    <t>0006029960</t>
  </si>
  <si>
    <t>P.PEP-003989-AGO</t>
  </si>
  <si>
    <t>0041062328</t>
  </si>
  <si>
    <t>P.PEP-003991-AGO</t>
  </si>
  <si>
    <t>0004106376</t>
  </si>
  <si>
    <t>0004106416</t>
  </si>
  <si>
    <t>P.PEP-003993-AGO</t>
  </si>
  <si>
    <t>P.PEP-003994-AGO</t>
  </si>
  <si>
    <t>0005304749</t>
  </si>
  <si>
    <t>P.PEP-004135-AGO</t>
  </si>
  <si>
    <t>0007374354</t>
  </si>
  <si>
    <t>P.PEP-003695-AGO</t>
  </si>
  <si>
    <t>0017327961</t>
  </si>
  <si>
    <t>0017359550</t>
  </si>
  <si>
    <t>P.PEP-003802-AGO</t>
  </si>
  <si>
    <t>P.PEP-003974-AGO</t>
  </si>
  <si>
    <t>0017405840</t>
  </si>
  <si>
    <t>0017431004</t>
  </si>
  <si>
    <t>P.PEP-004065-AGO</t>
  </si>
  <si>
    <t>P.PEP-003996-AGO</t>
  </si>
  <si>
    <t>0005304760</t>
  </si>
  <si>
    <t>P.PEP-004137-AGO</t>
  </si>
  <si>
    <t>0007374358</t>
  </si>
  <si>
    <t>0007374370</t>
  </si>
  <si>
    <t>P.PEP-004140-AGO</t>
  </si>
  <si>
    <t>P.PEP-003705-AGO</t>
  </si>
  <si>
    <t>0017328181</t>
  </si>
  <si>
    <t>0017359851</t>
  </si>
  <si>
    <t>P.PEP-003815-AGO</t>
  </si>
  <si>
    <t>P.PEP-003979-AGO</t>
  </si>
  <si>
    <t>P.PEP-004105-AGO</t>
  </si>
  <si>
    <t>0017406088</t>
  </si>
  <si>
    <t>P.PEP-003762-AGO</t>
  </si>
  <si>
    <t>0006018755</t>
  </si>
  <si>
    <t>P.PEP-003761-AGO</t>
  </si>
  <si>
    <t>0006018777</t>
  </si>
  <si>
    <t>P.PEP-003760-AGO</t>
  </si>
  <si>
    <t>0006018791</t>
  </si>
  <si>
    <t>P.PEP-003772-AGO</t>
  </si>
  <si>
    <t>0006018794</t>
  </si>
  <si>
    <t>P.PEP-003773-AGO</t>
  </si>
  <si>
    <t>0006018798</t>
  </si>
  <si>
    <t>P.PEP-003774-AGO</t>
  </si>
  <si>
    <t>0006018804</t>
  </si>
  <si>
    <t>P.PEP-003776-AGO</t>
  </si>
  <si>
    <t>0006018812</t>
  </si>
  <si>
    <t>P.PEP-003777-AGO</t>
  </si>
  <si>
    <t>0006018816</t>
  </si>
  <si>
    <t>P.PEP-003823-AGO</t>
  </si>
  <si>
    <t>0007946676</t>
  </si>
  <si>
    <t>P.PEP-003824-AGO</t>
  </si>
  <si>
    <t>P.PEP-003825-AGO</t>
  </si>
  <si>
    <t>0007946666</t>
  </si>
  <si>
    <t>0007946663</t>
  </si>
  <si>
    <t>P.PEP-003820-AGO</t>
  </si>
  <si>
    <t>0007946657</t>
  </si>
  <si>
    <t>P.PEP-004029-AGO</t>
  </si>
  <si>
    <t>P.PEP-004030-AGO</t>
  </si>
  <si>
    <t>0005299964</t>
  </si>
  <si>
    <t>0052999968</t>
  </si>
  <si>
    <t>P.PEP-004021-AGO</t>
  </si>
  <si>
    <t>0000529973</t>
  </si>
  <si>
    <t>P.PEP-004019-AGO</t>
  </si>
  <si>
    <t>0005299980</t>
  </si>
  <si>
    <t>P.PEP-004138-AGO</t>
  </si>
  <si>
    <t>0007374362</t>
  </si>
  <si>
    <t>P.PEP-003707-AGO</t>
  </si>
  <si>
    <t>0017327926</t>
  </si>
  <si>
    <t>0017359509</t>
  </si>
  <si>
    <t>P.PEP-003816-AGO</t>
  </si>
  <si>
    <t>P.PEP-003980-AGO</t>
  </si>
  <si>
    <t>P.PEP-004108-AGO</t>
  </si>
  <si>
    <t>0017405807</t>
  </si>
  <si>
    <t>0017430995</t>
  </si>
  <si>
    <t>P.PEP-003726-AGO</t>
  </si>
  <si>
    <t>0006018677</t>
  </si>
  <si>
    <t>P.PEP-003828-AGO</t>
  </si>
  <si>
    <t>0007946698</t>
  </si>
  <si>
    <t>P.PEP-003752-AGO</t>
  </si>
  <si>
    <t>0002886277</t>
  </si>
  <si>
    <t>0002886318</t>
  </si>
  <si>
    <t>P.PEP-003753-AGO</t>
  </si>
  <si>
    <t>P.PEP-003754-AGO</t>
  </si>
  <si>
    <t>0002886390</t>
  </si>
  <si>
    <t>P.PEP-004008-AGO</t>
  </si>
  <si>
    <t>0005299938</t>
  </si>
  <si>
    <t>P.PEP-004023-AGO</t>
  </si>
  <si>
    <t>0005299959</t>
  </si>
  <si>
    <t>P.PEP-003716-AGO</t>
  </si>
  <si>
    <t>0017328248</t>
  </si>
  <si>
    <t>P.PEP-003771-AGO</t>
  </si>
  <si>
    <t>0006018703</t>
  </si>
  <si>
    <t>P.PEP-003770-AGO</t>
  </si>
  <si>
    <t>0006018714</t>
  </si>
  <si>
    <t>P.PEP-003766-AGO</t>
  </si>
  <si>
    <t>0006018724</t>
  </si>
  <si>
    <t>P.PEP-003765-AGO</t>
  </si>
  <si>
    <t>0006018749</t>
  </si>
  <si>
    <t>P.PEP-003782-AGO</t>
  </si>
  <si>
    <t>0006018820</t>
  </si>
  <si>
    <t>P.PEP-003821-AGO</t>
  </si>
  <si>
    <t>P.PEP-003822-AGO</t>
  </si>
  <si>
    <t>0007946686</t>
  </si>
  <si>
    <t>0007946682</t>
  </si>
  <si>
    <t>P.PEP-003819-AGO</t>
  </si>
  <si>
    <t>0007946650</t>
  </si>
  <si>
    <t>P.PEP-004018-AGO</t>
  </si>
  <si>
    <t>P.PEP-004022-AGO</t>
  </si>
  <si>
    <t>0005299946</t>
  </si>
  <si>
    <t>0005299952</t>
  </si>
  <si>
    <t>P.PEP-004027-AGO</t>
  </si>
  <si>
    <t>0005299955</t>
  </si>
  <si>
    <t>P.PEP-004026-AGO</t>
  </si>
  <si>
    <t>0005299957</t>
  </si>
  <si>
    <t>P.PEP-003713-AGO</t>
  </si>
  <si>
    <t>0017328330</t>
  </si>
  <si>
    <t>P.PEP-003775-AGO</t>
  </si>
  <si>
    <t>0006018808</t>
  </si>
  <si>
    <t>P.PEP-003818-AGO</t>
  </si>
  <si>
    <t>0007946645</t>
  </si>
  <si>
    <t>P.PEP-003986-AGO</t>
  </si>
  <si>
    <t>0005299942</t>
  </si>
  <si>
    <t>P.PEP-004024-AGO</t>
  </si>
  <si>
    <t>0005299961</t>
  </si>
  <si>
    <t>P.PEP-003662-AGO</t>
  </si>
  <si>
    <t>P.PEP-003804-AGO</t>
  </si>
  <si>
    <t>P.PEP-003970-AGO</t>
  </si>
  <si>
    <t>P.PEP-004048-AGO</t>
  </si>
  <si>
    <t>0017327986</t>
  </si>
  <si>
    <t>0017359594</t>
  </si>
  <si>
    <t>0017405865</t>
  </si>
  <si>
    <t>0017431011</t>
  </si>
  <si>
    <t>P.PEP-004139-AGO</t>
  </si>
  <si>
    <t>0007374365</t>
  </si>
  <si>
    <t>P.PEP-003814-AGO</t>
  </si>
  <si>
    <t>0017359868</t>
  </si>
  <si>
    <t>P.PEP-004011-AGO</t>
  </si>
  <si>
    <t>0005299929</t>
  </si>
  <si>
    <t>P.PEP-004009-AGO</t>
  </si>
  <si>
    <t>P.PEP-004010-AGO</t>
  </si>
  <si>
    <t>0005299934</t>
  </si>
  <si>
    <t>0005299923</t>
  </si>
  <si>
    <t>P.PEP-004046-AGO</t>
  </si>
  <si>
    <t>0005299921</t>
  </si>
  <si>
    <t>P.PEP-003968-AGO</t>
  </si>
  <si>
    <t>P.PEP-004050-AGO</t>
  </si>
  <si>
    <t>0017405828</t>
  </si>
  <si>
    <t>0017430998</t>
  </si>
  <si>
    <t>P.PEP-003982-AGO</t>
  </si>
  <si>
    <t>P.PEP-004069-AGO</t>
  </si>
  <si>
    <t>0017406147</t>
  </si>
  <si>
    <t>0017431043</t>
  </si>
  <si>
    <t>P.PEP-004070-AGO</t>
  </si>
  <si>
    <t>0017431001</t>
  </si>
  <si>
    <t>LISTA DE RAYA DEL 18 AL 23 DE SEPTIEMBRE DEL 2017</t>
  </si>
  <si>
    <t>SAL-501-2017-089</t>
  </si>
  <si>
    <t xml:space="preserve">REHABILITACIÓN DE CLINICA </t>
  </si>
  <si>
    <t>AYS-501-2017-082</t>
  </si>
  <si>
    <t>URB-501-2017-037</t>
  </si>
  <si>
    <t>PAVIMENTACIÓN DE CAMINO A BASE DE CONCRETO HIDRÁULICO</t>
  </si>
  <si>
    <t>B326</t>
  </si>
  <si>
    <t>B327</t>
  </si>
  <si>
    <t>B328</t>
  </si>
  <si>
    <t>B329</t>
  </si>
  <si>
    <t>B330</t>
  </si>
  <si>
    <t>AYS-501-2017-064</t>
  </si>
  <si>
    <t>CONSTRUCCIÓN DE OLLA DE ALMACENAMIENTO DE AGUA</t>
  </si>
  <si>
    <t>B331</t>
  </si>
  <si>
    <t>GEOMEMBRANA</t>
  </si>
  <si>
    <t>B332</t>
  </si>
  <si>
    <t>AYS-501-2017-001</t>
  </si>
  <si>
    <t>B333</t>
  </si>
  <si>
    <t>MANGUERA DE 1/2"</t>
  </si>
  <si>
    <t>B334</t>
  </si>
  <si>
    <t>B335</t>
  </si>
  <si>
    <t>GRAVA DE 7M3</t>
  </si>
  <si>
    <t>B336</t>
  </si>
  <si>
    <t>B339</t>
  </si>
  <si>
    <t>B340</t>
  </si>
  <si>
    <t>B341</t>
  </si>
  <si>
    <t>B342</t>
  </si>
  <si>
    <t>B343</t>
  </si>
  <si>
    <t>B344</t>
  </si>
  <si>
    <t>B345</t>
  </si>
  <si>
    <t>B346</t>
  </si>
  <si>
    <t>B347</t>
  </si>
  <si>
    <t>B348</t>
  </si>
  <si>
    <t>B349</t>
  </si>
  <si>
    <t>A324</t>
  </si>
  <si>
    <t>101</t>
  </si>
  <si>
    <t>103</t>
  </si>
  <si>
    <t>104</t>
  </si>
  <si>
    <t>CLAVO 2.5"</t>
  </si>
  <si>
    <t>105</t>
  </si>
  <si>
    <t>108</t>
  </si>
  <si>
    <t>1478A</t>
  </si>
  <si>
    <t>MALLA CICLONICA DE 2 MTS DE ALTO DE 2"</t>
  </si>
  <si>
    <t>POSTE DE 2.5 MTS DE ALTO DE 2"</t>
  </si>
  <si>
    <t>POSTE DE 6 MTS DE LARGO POR 1.5 DE GRUESO</t>
  </si>
  <si>
    <t>1479A</t>
  </si>
  <si>
    <t>1480A</t>
  </si>
  <si>
    <t>1481A</t>
  </si>
  <si>
    <t>1482A</t>
  </si>
  <si>
    <t>1489A</t>
  </si>
  <si>
    <t>1490A</t>
  </si>
  <si>
    <t>TABICON</t>
  </si>
  <si>
    <t>1491A</t>
  </si>
  <si>
    <t>CAJA CUADRADA DE 3/4</t>
  </si>
  <si>
    <t>CHALUPA</t>
  </si>
  <si>
    <t>MANGUERA DE POLIDUCTO DE 1/2</t>
  </si>
  <si>
    <t>TAPA GALBANIZADA DE 3/4</t>
  </si>
  <si>
    <t>1492A</t>
  </si>
  <si>
    <t>1493A</t>
  </si>
  <si>
    <t>1494A</t>
  </si>
  <si>
    <t>1495A</t>
  </si>
  <si>
    <t>GABINETE PARA LUMINARIA</t>
  </si>
  <si>
    <t>1496A</t>
  </si>
  <si>
    <t>ARMEX 10X15</t>
  </si>
  <si>
    <t>1497A</t>
  </si>
  <si>
    <t>A187</t>
  </si>
  <si>
    <t>A188</t>
  </si>
  <si>
    <t>A189</t>
  </si>
  <si>
    <t>A190</t>
  </si>
  <si>
    <t>A191</t>
  </si>
  <si>
    <t>A192</t>
  </si>
  <si>
    <t>A193</t>
  </si>
  <si>
    <t>RENTA DE MAQUINA RETROEXCAVADORA POR DIA</t>
  </si>
  <si>
    <t>A194</t>
  </si>
  <si>
    <t>A195</t>
  </si>
  <si>
    <t>A196</t>
  </si>
  <si>
    <t>RENTA DE MAQUINA RETROEXCAVADORA POR HORA</t>
  </si>
  <si>
    <t>A66</t>
  </si>
  <si>
    <t>JESUS CHAVEZ SANDOVAL</t>
  </si>
  <si>
    <t>HORAS DE RENTA DE CONFORMADORA JOHN DEERE NUMERO DE SERIE DW770BH533811</t>
  </si>
  <si>
    <t>A327</t>
  </si>
  <si>
    <t>DUELAS DE 4" X 2.50 MTS</t>
  </si>
  <si>
    <t>HOJAS DE TRIPLAY DE 16MM</t>
  </si>
  <si>
    <t>542</t>
  </si>
  <si>
    <t>543</t>
  </si>
  <si>
    <t>544</t>
  </si>
  <si>
    <t>545</t>
  </si>
  <si>
    <t>295</t>
  </si>
  <si>
    <t xml:space="preserve">RENTA DE RETROEXCAVADORA </t>
  </si>
  <si>
    <t>296</t>
  </si>
  <si>
    <t>109</t>
  </si>
  <si>
    <t>110</t>
  </si>
  <si>
    <t>BLOCK RELLENO 12CM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</si>
  <si>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</si>
  <si>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</si>
  <si>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</si>
  <si>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</si>
  <si>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</si>
  <si>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</si>
  <si>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</si>
  <si>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</si>
  <si>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</si>
  <si>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</si>
  <si>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</si>
  <si>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</si>
  <si>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1488A</t>
  </si>
  <si>
    <t>ESTRIBO DE 1/4 10X10</t>
  </si>
  <si>
    <t>ESTRIBO DE 1/4 10X15</t>
  </si>
  <si>
    <t>ESTRIBO DE 1/4 15X35</t>
  </si>
  <si>
    <t>ESTRIBO DE 1/4 30X10</t>
  </si>
  <si>
    <t>ESTRIBO DE 1/4 20X10</t>
  </si>
  <si>
    <t>1521A</t>
  </si>
  <si>
    <t>TINACO DE 1100 LTS</t>
  </si>
  <si>
    <t>BOILER DE PASO</t>
  </si>
  <si>
    <t>VARILLAS DE 3/8</t>
  </si>
  <si>
    <t>CLAVO DE 1 1/2"</t>
  </si>
  <si>
    <t>1522A</t>
  </si>
  <si>
    <t>TRAMO DE TUBO DE 3/4 COBRE</t>
  </si>
  <si>
    <t>TUBO DE 1/2 GAS TIPO L.</t>
  </si>
  <si>
    <t>ARMEX 10X10</t>
  </si>
  <si>
    <t>CUADRADO DE 1/2 LIGERO</t>
  </si>
  <si>
    <t>CUADROS DE LAMINA LISA CAL 26</t>
  </si>
  <si>
    <t>DISCO DE CORTE</t>
  </si>
  <si>
    <t>1523A</t>
  </si>
  <si>
    <t>1524A</t>
  </si>
  <si>
    <t>TUBO DE PVC 4"</t>
  </si>
  <si>
    <t>COPLE 4"</t>
  </si>
  <si>
    <t>GUANTES DE PLASTICO</t>
  </si>
  <si>
    <t>CUBREBOCAS</t>
  </si>
  <si>
    <t>MACETA DE 3 LBS</t>
  </si>
  <si>
    <t>CINCEL 10"</t>
  </si>
  <si>
    <t>BOTAS DE PLASTICO #7</t>
  </si>
  <si>
    <t>1525A</t>
  </si>
  <si>
    <t>PALA</t>
  </si>
  <si>
    <t>ZAPAPICO 5 LBS</t>
  </si>
  <si>
    <t>CARRETILLA</t>
  </si>
  <si>
    <t>CIZALLA 24"</t>
  </si>
  <si>
    <t>VARILLA 1/2</t>
  </si>
  <si>
    <t>1526A</t>
  </si>
  <si>
    <t>TUBO DE 3" CON ROSCA DE 80CM</t>
  </si>
  <si>
    <t>TAPON 3" CAPA</t>
  </si>
  <si>
    <t>TUBO 2" CON ROSCA DE 80CM</t>
  </si>
  <si>
    <t>CODO DE 2"</t>
  </si>
  <si>
    <t>TEE 2"</t>
  </si>
  <si>
    <t>NIPLE DE 20CM DE 2"</t>
  </si>
  <si>
    <t>VALVULA DE 2" ROSCABLE</t>
  </si>
  <si>
    <t>1527A</t>
  </si>
  <si>
    <t>CABLE DEL #8 AWG</t>
  </si>
  <si>
    <t>1528A</t>
  </si>
  <si>
    <t>1529A</t>
  </si>
  <si>
    <t>1530A</t>
  </si>
  <si>
    <t xml:space="preserve">ALAMBRON </t>
  </si>
  <si>
    <t>B351</t>
  </si>
  <si>
    <t>827</t>
  </si>
  <si>
    <t>DIAS DE RETROEXCAVADORA</t>
  </si>
  <si>
    <t>826</t>
  </si>
  <si>
    <t>LISTA DE RAYA DEL 25 AL 30 DE SEPTIEMBRE DEL 2017</t>
  </si>
  <si>
    <t>AYS-501-2017-047</t>
  </si>
  <si>
    <t>68</t>
  </si>
  <si>
    <t>CLAVO DE DOS Y MEDIA</t>
  </si>
  <si>
    <t>67</t>
  </si>
  <si>
    <t>P.PEP-004343-SEP</t>
  </si>
  <si>
    <t>0007387788</t>
  </si>
  <si>
    <t>P.PEP-004236-SEP</t>
  </si>
  <si>
    <t>0017483553</t>
  </si>
  <si>
    <t>P.PEP-004320-SEP</t>
  </si>
  <si>
    <t>0007387650</t>
  </si>
  <si>
    <t>P.PEP-004316-SEP</t>
  </si>
  <si>
    <t>0007387633</t>
  </si>
  <si>
    <t>P.PEP-004238-SEP</t>
  </si>
  <si>
    <t>0017483541</t>
  </si>
  <si>
    <t>P.PEP-004290-SEP</t>
  </si>
  <si>
    <t>0007977032</t>
  </si>
  <si>
    <t>0007977074</t>
  </si>
  <si>
    <t>P.PEP-004292-SEP</t>
  </si>
  <si>
    <t>P.PEP-004294-SEP</t>
  </si>
  <si>
    <t>0007977114</t>
  </si>
  <si>
    <t>0007977179</t>
  </si>
  <si>
    <t>P.PEP-004298-SEP</t>
  </si>
  <si>
    <t>P.PEP-004301-SEP</t>
  </si>
  <si>
    <t>0007977235</t>
  </si>
  <si>
    <t>P.PEP-004303-SEP</t>
  </si>
  <si>
    <t>0007977278</t>
  </si>
  <si>
    <t>P.PEP-004231-SEP</t>
  </si>
  <si>
    <t>0017483550</t>
  </si>
  <si>
    <t>P.PEP-004337-SEP</t>
  </si>
  <si>
    <t>0007387749</t>
  </si>
  <si>
    <t>P.PEP-003360-JUL</t>
  </si>
  <si>
    <t>0006081546</t>
  </si>
  <si>
    <t>P.PEP-004232-SEP</t>
  </si>
  <si>
    <t>P.PEP-004367-SEP</t>
  </si>
  <si>
    <t>P.PEP-004446-SEP</t>
  </si>
  <si>
    <t>0017483559</t>
  </si>
  <si>
    <t>0017512256</t>
  </si>
  <si>
    <t>0001757005</t>
  </si>
  <si>
    <t>P.PEP-004716-SEP</t>
  </si>
  <si>
    <t>0017595873</t>
  </si>
  <si>
    <t>P.PEP-004346-SEP</t>
  </si>
  <si>
    <t>0007387804</t>
  </si>
  <si>
    <t>P.PEP-004636-SEP</t>
  </si>
  <si>
    <t>0002657822</t>
  </si>
  <si>
    <t>P.PEP-004633-SEP</t>
  </si>
  <si>
    <t>0002657701</t>
  </si>
  <si>
    <t>P.PEP-004744-SEP</t>
  </si>
  <si>
    <t>P.PEP-004746-SEP</t>
  </si>
  <si>
    <t>0007208690</t>
  </si>
  <si>
    <t>0007208686</t>
  </si>
  <si>
    <t>P.PEP-003361-JUL</t>
  </si>
  <si>
    <t>0006082679</t>
  </si>
  <si>
    <t>P.PEP-004614-SEP</t>
  </si>
  <si>
    <t>0005731749</t>
  </si>
  <si>
    <t>P.PEP-004235-SEP</t>
  </si>
  <si>
    <t>0017483556</t>
  </si>
  <si>
    <t>P.PEP-004192-SEP</t>
  </si>
  <si>
    <t>P.PEP-004364-SEP</t>
  </si>
  <si>
    <t>P.PEP-004464-SEP</t>
  </si>
  <si>
    <t>P.PEP-004724-SEP</t>
  </si>
  <si>
    <t>0017483529</t>
  </si>
  <si>
    <t>0017512078</t>
  </si>
  <si>
    <t>0000000003</t>
  </si>
  <si>
    <t>0017595704</t>
  </si>
  <si>
    <t>P.PEP-004767-SEP</t>
  </si>
  <si>
    <t>0007208626</t>
  </si>
  <si>
    <t>P.PEP-004369-SEP</t>
  </si>
  <si>
    <t>P.PEP-004463-SEP</t>
  </si>
  <si>
    <t>0001751228</t>
  </si>
  <si>
    <t>0017570095</t>
  </si>
  <si>
    <t>P.PEP-004566-SEP</t>
  </si>
  <si>
    <t>0005712220</t>
  </si>
  <si>
    <t>P.PEP-004592-SEP</t>
  </si>
  <si>
    <t>P.PEP-004593-SEP</t>
  </si>
  <si>
    <t>P.PEP-004595-SEP</t>
  </si>
  <si>
    <t>P.PEP-004596-SEP</t>
  </si>
  <si>
    <t>P.PEP-004597-SEP</t>
  </si>
  <si>
    <t>P.PEP-004599-SEP</t>
  </si>
  <si>
    <t>P.PEP-004600-SEP</t>
  </si>
  <si>
    <t>P.PEP-004601-SEP</t>
  </si>
  <si>
    <t>P.PEP-004602-SEP</t>
  </si>
  <si>
    <t>0005712447</t>
  </si>
  <si>
    <t>0005712430</t>
  </si>
  <si>
    <t>0005712420</t>
  </si>
  <si>
    <t>0005712406</t>
  </si>
  <si>
    <t>0005712396</t>
  </si>
  <si>
    <t>0005712384</t>
  </si>
  <si>
    <t>0005712373</t>
  </si>
  <si>
    <t>0005712365</t>
  </si>
  <si>
    <t>0005712360</t>
  </si>
  <si>
    <t>P.PEP-004603-SEP</t>
  </si>
  <si>
    <t>0005712352</t>
  </si>
  <si>
    <t>P.PEP-004190-SEP</t>
  </si>
  <si>
    <t>0017483564</t>
  </si>
  <si>
    <t>P.PEP-004252-SEP</t>
  </si>
  <si>
    <t>0006144664</t>
  </si>
  <si>
    <t>P.PEP-004610-SEP</t>
  </si>
  <si>
    <t>0005731774</t>
  </si>
  <si>
    <t>P.PEP-004617-SEP</t>
  </si>
  <si>
    <t>0005731860</t>
  </si>
  <si>
    <t>P.PEP-004338-SEP</t>
  </si>
  <si>
    <t>P.PEP-004339-SEP</t>
  </si>
  <si>
    <t>P.PEP-004693-SEP</t>
  </si>
  <si>
    <t>0007387756</t>
  </si>
  <si>
    <t>0007387777</t>
  </si>
  <si>
    <t>0008302648</t>
  </si>
  <si>
    <t>P.PEP-004230-SEP</t>
  </si>
  <si>
    <t>0017483536</t>
  </si>
  <si>
    <t>P.PEP-004324-SEP</t>
  </si>
  <si>
    <t>P.PEP-004327-SEP</t>
  </si>
  <si>
    <t>0007387694</t>
  </si>
  <si>
    <t>0007387707</t>
  </si>
  <si>
    <t>P.PEP-004606-SEP</t>
  </si>
  <si>
    <t>0005731848</t>
  </si>
  <si>
    <t>P.PEP-004615-SEP</t>
  </si>
  <si>
    <t>0005731857</t>
  </si>
  <si>
    <t>INTERRUPTORES TERMOMAGNETICOS</t>
  </si>
  <si>
    <t>PASTILLAS DE 20 AMPERES</t>
  </si>
  <si>
    <t>PLACAS SAÑIDA TV</t>
  </si>
  <si>
    <t>P.PEP-004191-SEP</t>
  </si>
  <si>
    <t>P.PEP-004371-SEP</t>
  </si>
  <si>
    <t>P.PEP-004473-SEP</t>
  </si>
  <si>
    <t>P.PEP-004711-SEP</t>
  </si>
  <si>
    <t>P.PEP-004880-SEP</t>
  </si>
  <si>
    <t>0017483561</t>
  </si>
  <si>
    <t>0017512266</t>
  </si>
  <si>
    <t>0017570037</t>
  </si>
  <si>
    <t>0017595686</t>
  </si>
  <si>
    <t>0017642958</t>
  </si>
  <si>
    <t>P.PEP-004828-SEP</t>
  </si>
  <si>
    <t>0009114279</t>
  </si>
  <si>
    <t>P.PEP-004618-SEP</t>
  </si>
  <si>
    <t>0005740548</t>
  </si>
  <si>
    <t>P.PEP-004641-SEP</t>
  </si>
  <si>
    <t>0002657604</t>
  </si>
  <si>
    <t>P.PEP-004664-SEP</t>
  </si>
  <si>
    <t>0038420680</t>
  </si>
  <si>
    <t>0002657507</t>
  </si>
  <si>
    <t>0002657456</t>
  </si>
  <si>
    <t>P.PEP-004665-SEP</t>
  </si>
  <si>
    <t>P.PEP-004667-SEP</t>
  </si>
  <si>
    <t>P.PEP-004763-SEP</t>
  </si>
  <si>
    <t>0007208637</t>
  </si>
  <si>
    <t>P.PEP-004691-SEP</t>
  </si>
  <si>
    <t>0006615271</t>
  </si>
  <si>
    <t>P.PEP-004663-SEP</t>
  </si>
  <si>
    <t>0002657886</t>
  </si>
  <si>
    <t>P.PEP-004669-SEP</t>
  </si>
  <si>
    <t>0002657418</t>
  </si>
  <si>
    <t>P.PEP-004794-SEP</t>
  </si>
  <si>
    <t>0001634992</t>
  </si>
  <si>
    <t>P.PEP-004624-SEP</t>
  </si>
  <si>
    <t>0005740523</t>
  </si>
  <si>
    <t>P.PEP-004627-SEP</t>
  </si>
  <si>
    <t>0002657732</t>
  </si>
  <si>
    <t>P.PEP-004771-SEP</t>
  </si>
  <si>
    <t>0001635267</t>
  </si>
  <si>
    <t>P.PEP-004683-SEP</t>
  </si>
  <si>
    <t>0006615267</t>
  </si>
  <si>
    <t>827-122-12201, 827-241-24101, 827-242-24201, 827-244-24401, 827-249-24901, 827-326-32602</t>
  </si>
  <si>
    <t>P.PEP-004237-SEP</t>
  </si>
  <si>
    <t>P.PEP-004362-SEP</t>
  </si>
  <si>
    <t>P.PEP-004468-SEP</t>
  </si>
  <si>
    <t>0017483531</t>
  </si>
  <si>
    <t>0017512097</t>
  </si>
  <si>
    <t>0017569771</t>
  </si>
  <si>
    <t>P.PEP-004723-SEP</t>
  </si>
  <si>
    <t>0017595729</t>
  </si>
  <si>
    <t>P.PEP-004885-SEP</t>
  </si>
  <si>
    <t>0017639947</t>
  </si>
  <si>
    <t>P.PEP-004344-SEP</t>
  </si>
  <si>
    <t>0000738779</t>
  </si>
  <si>
    <t>P.PEP-004304-SEP</t>
  </si>
  <si>
    <t>P.PEP-004307-SEP</t>
  </si>
  <si>
    <t>0007977337</t>
  </si>
  <si>
    <t>0007977403</t>
  </si>
  <si>
    <t>P.PEP-004604-SEP</t>
  </si>
  <si>
    <t>0005731744</t>
  </si>
  <si>
    <t>P.PEP-004312-SEP</t>
  </si>
  <si>
    <t>0008010866</t>
  </si>
  <si>
    <t>P.PEP-004823-SEP</t>
  </si>
  <si>
    <t>0009114244</t>
  </si>
  <si>
    <t>P.PEP-004226-SEP</t>
  </si>
  <si>
    <t>P.PEP-004377-SEP</t>
  </si>
  <si>
    <t>P.PEP-004467-SEP</t>
  </si>
  <si>
    <t>P.PEP-004719-SEP</t>
  </si>
  <si>
    <t>0017483534</t>
  </si>
  <si>
    <t>0017512102</t>
  </si>
  <si>
    <t>0001756800</t>
  </si>
  <si>
    <t>0017595737</t>
  </si>
  <si>
    <t>P.PEP-004879-SEP</t>
  </si>
  <si>
    <t>0017639978</t>
  </si>
  <si>
    <t>P.PEP-004608-SEP</t>
  </si>
  <si>
    <t>0005731800</t>
  </si>
  <si>
    <t>P.PEP-004620-SEP</t>
  </si>
  <si>
    <t>0005740532</t>
  </si>
  <si>
    <t>0007208680</t>
  </si>
  <si>
    <t>P.PEP-004748-SEP</t>
  </si>
  <si>
    <t>P.PEP-004793-SEP</t>
  </si>
  <si>
    <t>0001635037</t>
  </si>
  <si>
    <t>P.PEP-004623-SEP</t>
  </si>
  <si>
    <t>0005740528</t>
  </si>
  <si>
    <t>827-122-12201, 827-241-24101, 827-242-24201, 827-246-24601, 827-249-24901</t>
  </si>
  <si>
    <t>P.PEP-004228-SEP</t>
  </si>
  <si>
    <t>P.PEP-004373-SEP</t>
  </si>
  <si>
    <t>P.PEP-004442-SEP</t>
  </si>
  <si>
    <t>P.PEP-004712-SEP</t>
  </si>
  <si>
    <t>0017483538</t>
  </si>
  <si>
    <t>0017512157</t>
  </si>
  <si>
    <t>0017569864</t>
  </si>
  <si>
    <t>0017595764</t>
  </si>
  <si>
    <t>0017640072</t>
  </si>
  <si>
    <t>P.PEP-004886-SEP</t>
  </si>
  <si>
    <t>P.PEP-004609-SEP</t>
  </si>
  <si>
    <t>0005731782</t>
  </si>
  <si>
    <t>P.PEP-004626-SEP</t>
  </si>
  <si>
    <t>0005740504</t>
  </si>
  <si>
    <t>P.PEP-004628-SEP</t>
  </si>
  <si>
    <t>0002657627</t>
  </si>
  <si>
    <t>P.PEP-004616-SEP</t>
  </si>
  <si>
    <t>0005731867</t>
  </si>
  <si>
    <t>827-122-12201, 827-241-24101, 827-242-24201, 827-326-32602</t>
  </si>
  <si>
    <t>P.PEP-004233-SEP</t>
  </si>
  <si>
    <t>P.PEP-004375-SEP</t>
  </si>
  <si>
    <t>P.PEP-004466-SEP</t>
  </si>
  <si>
    <t>P.PEP-004710-SEP</t>
  </si>
  <si>
    <t>0017483543</t>
  </si>
  <si>
    <t>0017512169</t>
  </si>
  <si>
    <t>0017569896</t>
  </si>
  <si>
    <t>0017595823</t>
  </si>
  <si>
    <t>0017640152</t>
  </si>
  <si>
    <t>P.PEP-004876-SEP</t>
  </si>
  <si>
    <t>P.PEP-004743-SEP</t>
  </si>
  <si>
    <t>P.PEP-004758-SEP</t>
  </si>
  <si>
    <t>0007208700</t>
  </si>
  <si>
    <t>0007208646</t>
  </si>
  <si>
    <t>0007208623</t>
  </si>
  <si>
    <t>P.PEP-004766-SEP</t>
  </si>
  <si>
    <t>P.PEP-004234-SEP</t>
  </si>
  <si>
    <t>P.PEP-004363-SEP</t>
  </si>
  <si>
    <t>P.PEP-004440-SEP</t>
  </si>
  <si>
    <t>P.PEP-004726-SEP</t>
  </si>
  <si>
    <t>0017483548</t>
  </si>
  <si>
    <t>0017512175</t>
  </si>
  <si>
    <t>0017569942</t>
  </si>
  <si>
    <t>0017595837</t>
  </si>
  <si>
    <t>0017640191</t>
  </si>
  <si>
    <t>P.PEP-004875-SEP</t>
  </si>
  <si>
    <t>P.PEP-004761-SEP</t>
  </si>
  <si>
    <t>0007208643</t>
  </si>
  <si>
    <t>P.PEP-004765-SEP</t>
  </si>
  <si>
    <t>0007208361</t>
  </si>
  <si>
    <t>P.PEP-004797-SEP</t>
  </si>
  <si>
    <t>0001634903</t>
  </si>
  <si>
    <t>P.PEP-004779-SEP</t>
  </si>
  <si>
    <t>0001635123</t>
  </si>
  <si>
    <t>P.PEP-004792-SEP</t>
  </si>
  <si>
    <t>0001635084</t>
  </si>
  <si>
    <t>827-122-12201, 827-242-24201, 827-249-24901</t>
  </si>
  <si>
    <t>ESMALTE PERMO BLANCO</t>
  </si>
  <si>
    <t>8262</t>
  </si>
  <si>
    <t>CUEBTA</t>
  </si>
  <si>
    <t>8263</t>
  </si>
  <si>
    <t>SUPERNOVI ROSA MEXICANO</t>
  </si>
  <si>
    <t>8368</t>
  </si>
  <si>
    <t>8381</t>
  </si>
  <si>
    <t>ACRISELLO</t>
  </si>
  <si>
    <t>558</t>
  </si>
  <si>
    <t>557</t>
  </si>
  <si>
    <t>LISTA DE RAYA DEL 02 AL 07 DE OCTUBRE DEL 2017</t>
  </si>
  <si>
    <t>AYS-501-2017-070</t>
  </si>
  <si>
    <t>LISTA DE RAYA DEL 09 AL 14 DE OCTUBRE DEL 2017</t>
  </si>
  <si>
    <t>1571A</t>
  </si>
  <si>
    <t>ESTRIBO 20X20</t>
  </si>
  <si>
    <t>1572A</t>
  </si>
  <si>
    <t>1573A</t>
  </si>
  <si>
    <t>1574A</t>
  </si>
  <si>
    <t>1575A</t>
  </si>
  <si>
    <t>URB-501-2017-228</t>
  </si>
  <si>
    <t>REHABILITACIÓN DE CAMINOS</t>
  </si>
  <si>
    <t>B353</t>
  </si>
  <si>
    <t>B354</t>
  </si>
  <si>
    <t>B355</t>
  </si>
  <si>
    <t>1130</t>
  </si>
  <si>
    <t>DETERMINACION DEL GRADO COMPACTACION DEL TERRENO NATURAL DE LA OBRA MODERNIZACION Y AMPLIACION DEL ACCESO ORIENTE DE ZITACUARO "CARRETERA TOLUCA-ZITACUARO", TRAMO KM 86+400 AL 88+200</t>
  </si>
  <si>
    <t>DETERMINACION DEL GRADO DE ACOMODO Y ESPESORES DE LA CAPA DE FILTRO</t>
  </si>
  <si>
    <t>MATERIAL PETREO DE LA CAPA SUBRASANTE, INCLUYE. PESO VOL. SECO SUELTO; PESO VOL. SECO MAX. Y HUMEDAD OP; GRANULOMETRIA, V.R.S. EXPANSION, LIMITES DE CONSISTENCIA</t>
  </si>
  <si>
    <t>DETERMINACION DEL GRADO COMPACTACION DE LA CAPA SUBRASANTE</t>
  </si>
  <si>
    <t>DETERMINACION DEL GRADO COMPACTACION DE LA CAPA DE TERRAPLEN</t>
  </si>
  <si>
    <t>DETERMINACION DEL PESO VOLUMETRICO SECO MAXIMO ASSHTO ESTANDAR Y HUMEDAD OP. DE TERRAPLEN</t>
  </si>
  <si>
    <t>MATERIAL DE LA CAPA DE BASE HIDRAULICA, INCLUYE: PESO VOL. SECO SUELTO; PESO VOL. SECO MAXIMO, HUM. OPTIMA; DESGASTE DE LOS ANGELES, GRANULOMETRIA V.R.S. EXPANSION, LIMITES DE CONSISTENCIA, FORMA DE LA PARTICULA, EQ. DE ARENA, ABSORCION Y DENSIDAD</t>
  </si>
  <si>
    <t>MUESTREO, TRASLADO Y ENSAYE A LA COMPRESION AXIAL EN CILINDROS DE CONCRETO H. DE LOSA DE PAVIMENTO</t>
  </si>
  <si>
    <t>MUESTREO, TRASLADO Y ENSAYE EN VIGAS PARA DETERMINAR EL MODULO DE RUPTURA DEL CONCRETO H. DE LAS LOSA DE PAVIMENTO RIGIDO</t>
  </si>
  <si>
    <t>GASTOS DE MUESTREO Y VIATICOS DEL DIA 08 DE NOVIEMBRE AL 16 DE DICIEMBRE DEL 2016</t>
  </si>
  <si>
    <t>PRUEBA</t>
  </si>
  <si>
    <t>MES</t>
  </si>
  <si>
    <t>1131</t>
  </si>
  <si>
    <t>MATERIAL DE LA CAPA DE BASE HIDRAULICA DE LA OBRA MODERNIZACION Y AMPLIACION DEL ACCESO ORIENTE DE ZITACUARO "CARRETERA TOLUCA-ZITACUARO", TRAMO KM 86+400 AL 88+200</t>
  </si>
  <si>
    <t>MATERIAL PETREO DEL TERRENO NATURAL; INCLUYE: PESO VOL. SECO SUELTO; PESO VOL. SECO MAX. Y HUMEDAD OP; GRANULOMETRIA, V.R.S. EXPANSION, LIMITES DE CONSISTENCIA</t>
  </si>
  <si>
    <t xml:space="preserve">DETERMINACION DEL GRADO COMPACTACION DEL TERRENO NATURAL   </t>
  </si>
  <si>
    <t>MATERIAL PETREO DE ARENA; INCLUYE: GRANULOMETRIA, PVS SUELTO, PVS COMPACTO, DENSIDAD, ABSORCION, EQUIVALENTE DE ARENA</t>
  </si>
  <si>
    <t>MATERIAL PETREO DE GRAVA, INCLUYE: GRANULOMETRIA, PVS SUELTO, PVS COMPACTO, DENSIDAD, ABSORCION, DESGASTE DE LOS ANGELES</t>
  </si>
  <si>
    <t>GASTOS DE MUESTREO Y VIATICOS DEL DIA 31 DE ENERO, 01, 02, 03, 10, 13, 15, 21, 22 Y 23 DE FEBRERO DEL 2017</t>
  </si>
  <si>
    <t>B357</t>
  </si>
  <si>
    <t>B358</t>
  </si>
  <si>
    <t>VIAJE DE ARENA DE 7M3</t>
  </si>
  <si>
    <t>VIAJE DE GRAVA DE 7M3</t>
  </si>
  <si>
    <t>B359</t>
  </si>
  <si>
    <t>CORTADORA PARA CONCRETO</t>
  </si>
  <si>
    <t>B360</t>
  </si>
  <si>
    <t>B363</t>
  </si>
  <si>
    <t>RENTA DE BAILARINA MECANICA</t>
  </si>
  <si>
    <t>B364</t>
  </si>
  <si>
    <t>B366</t>
  </si>
  <si>
    <t>GREÑA EN CAMION DE VOLTEO DE 7M3</t>
  </si>
  <si>
    <t>568</t>
  </si>
  <si>
    <t>MTQ</t>
  </si>
  <si>
    <t>569</t>
  </si>
  <si>
    <t>570</t>
  </si>
  <si>
    <t>ESTUDIOS Y PROYECTOS PARA EL ORDENAMIENTO TERRITORIAL, S.C.</t>
  </si>
  <si>
    <t>PRIMER PAGO CORRESPONDIENTE AL CONTRATO DE PRESTACION DE SERVICIOS NO. MZM/DDUOP-SAT/PS-PRODIM-02/2017 "ELABORACION DEL REGLAMENTO DE ANUNCIOS PUBLICITARIOS Y ENSERES EN VIA PUBLICA PARA EL MUNICIPIO DE ZITACUARO"</t>
  </si>
  <si>
    <t>PRIMER PAGO CORRESPONDIENTE AL CONTRATO DE PRESTACION DE SERVICIOS NO. MZM/DDUOP-SAT/PS-PRODIM-01/2017 "ACTUALIZACION DEL REGLAMENTO DE CONSTRUCCIONES PARA EL MUNICIPIO DE ZITACUARO"</t>
  </si>
  <si>
    <t>LISTA DE RAYA DEL 16 AL 21 DE OCTUBRE DEL 2017</t>
  </si>
  <si>
    <t>AYS-501-2017-054</t>
  </si>
  <si>
    <t>CONSTRUCCIÓN DE SIFÓN PARA  LINEA DE CONDUCCION DE AGUA POTABLE</t>
  </si>
  <si>
    <t>1639A</t>
  </si>
  <si>
    <t>1638A</t>
  </si>
  <si>
    <t>131</t>
  </si>
  <si>
    <t>133</t>
  </si>
  <si>
    <t>BROCALES C/TAPA</t>
  </si>
  <si>
    <t>BLOCK RELLENO 12CM.</t>
  </si>
  <si>
    <t>140</t>
  </si>
  <si>
    <t>144</t>
  </si>
  <si>
    <t>EDSON JAIR ANGELES SOSA</t>
  </si>
  <si>
    <t>RENTA DE RETROEXCAVADORA (2 DIAS)</t>
  </si>
  <si>
    <t>UNIDAD DE SERVICIO</t>
  </si>
  <si>
    <t>215</t>
  </si>
  <si>
    <t>RENTA DE RETROEXCAVADORA (3 DIAS)</t>
  </si>
  <si>
    <t>RENTA DE RETROEXCAVADORA (3 HORAS)</t>
  </si>
  <si>
    <t>218</t>
  </si>
  <si>
    <t>RENTA DE RETROEXCAVADORA (4 DIAS)</t>
  </si>
  <si>
    <t>216</t>
  </si>
  <si>
    <t>RENTA DE RETROEXCAVADORA (5 HORAS)</t>
  </si>
  <si>
    <t>219</t>
  </si>
  <si>
    <t>RENTA DE RETROEXCAVADORA (7 DIAS)</t>
  </si>
  <si>
    <t>1579A</t>
  </si>
  <si>
    <t>TRAMO TUBO 4" PVC</t>
  </si>
  <si>
    <t>TRAMO TUBO 2" PVC</t>
  </si>
  <si>
    <t>YEE 4" PVC</t>
  </si>
  <si>
    <t>CODO 4" PVC</t>
  </si>
  <si>
    <t>CODO 4"X45 PVC</t>
  </si>
  <si>
    <t>CINTA DE TEFLON 3/4</t>
  </si>
  <si>
    <t>1580A</t>
  </si>
  <si>
    <t>REDUCCION 4A2 PVC</t>
  </si>
  <si>
    <t>CODO DE 2 PVC</t>
  </si>
  <si>
    <t>CODO DE 2X45 PVC</t>
  </si>
  <si>
    <t>TEE DE 2 PVC</t>
  </si>
  <si>
    <t>PEGAMENTO PVC 1 LTR</t>
  </si>
  <si>
    <t>1578A</t>
  </si>
  <si>
    <t>ANILLO DE CERA</t>
  </si>
  <si>
    <t>MINIGITORIO</t>
  </si>
  <si>
    <t>CONECTOR ESPIGA 2"</t>
  </si>
  <si>
    <t>LLAVE DE PASO 1/2 ROSCABLE</t>
  </si>
  <si>
    <t>1577A</t>
  </si>
  <si>
    <t>CODO 1/2X45 CPVC</t>
  </si>
  <si>
    <t>REDUCCION 3/4 A 1/2 CPVC</t>
  </si>
  <si>
    <t>PAR SOPORTE</t>
  </si>
  <si>
    <t>SEGUETA</t>
  </si>
  <si>
    <t>PAR LIJA PARA WC CON TAQUETE</t>
  </si>
  <si>
    <t>PEGAMENTO CPVC</t>
  </si>
  <si>
    <t>JUEGO DE BAÑO BLANCO</t>
  </si>
  <si>
    <t>1576A</t>
  </si>
  <si>
    <t>MTS TUBO 3/4 CPVC</t>
  </si>
  <si>
    <t>MTS TUBO 1/2 CPVC</t>
  </si>
  <si>
    <t>CONECTOR 1/2 C. EXT. CPVC</t>
  </si>
  <si>
    <t>CONECTOR 3/4 C. INT. CPVC</t>
  </si>
  <si>
    <t>CONECTOR 1/2 C. INT. CPVC</t>
  </si>
  <si>
    <t>LLAVE DE NARIZ 1/2</t>
  </si>
  <si>
    <t>CODO 3/4 CPVC</t>
  </si>
  <si>
    <t>CODO 1/2 CPVC</t>
  </si>
  <si>
    <t>942</t>
  </si>
  <si>
    <t>PISO MODELO ROE BEIGE 50*50 (39 MTRS)</t>
  </si>
  <si>
    <t>CUEBTA DE ACELERANTE 20LT</t>
  </si>
  <si>
    <t>CAJA</t>
  </si>
  <si>
    <t>136</t>
  </si>
  <si>
    <t>JOSE LUIS MARIN LEYBA</t>
  </si>
  <si>
    <t>PINTURA AMARILLA TRAFICO, CUBETA DE 20L.</t>
  </si>
  <si>
    <t>PINTURA BLANCO TRAFICO, CUBETA DE 20L.</t>
  </si>
  <si>
    <t>BULTO DE MICRO ESFERA DE 25KG</t>
  </si>
  <si>
    <t>BROCHAS</t>
  </si>
  <si>
    <t>AYS-501-2017-011</t>
  </si>
  <si>
    <t>CONSTRUCCION DELINEA DE CONDUCCIÓN DE AGUA POTABLE</t>
  </si>
  <si>
    <t>ACZIM CONSTRUCCIONES</t>
  </si>
  <si>
    <t>CIMBRAPLAY</t>
  </si>
  <si>
    <t>POLIN</t>
  </si>
  <si>
    <t>BARROTE</t>
  </si>
  <si>
    <t>TABLA DE TERCERA DE 20CM</t>
  </si>
  <si>
    <t>HOJA</t>
  </si>
  <si>
    <t>3</t>
  </si>
  <si>
    <t>GREÑA (7M3)</t>
  </si>
  <si>
    <t>PIEDRA (7M3)</t>
  </si>
  <si>
    <t>4</t>
  </si>
  <si>
    <t>5</t>
  </si>
  <si>
    <t>CLAVO DE 3"</t>
  </si>
  <si>
    <t>6</t>
  </si>
  <si>
    <t>TUBO DE PVC HIDRAULICO RD-26 DE 2 1/2"</t>
  </si>
  <si>
    <t>7</t>
  </si>
  <si>
    <t>TUBO DE PVC DE 12"</t>
  </si>
  <si>
    <t>AYS-501-2017-094</t>
  </si>
  <si>
    <t>CONSTRUCCIÓN DE DRENAJE PLUVIAL LOS EUCALIPTOS</t>
  </si>
  <si>
    <t>TUBO DE 14" PVC S-25</t>
  </si>
  <si>
    <t>11</t>
  </si>
  <si>
    <t xml:space="preserve">ACZIM CONSTRUCCIONES </t>
  </si>
  <si>
    <t>LISTA DE RAYA DEL 23 AL 28 DE OCTUBRE DEL 2017</t>
  </si>
  <si>
    <t>AYS-501-2017-087</t>
  </si>
  <si>
    <t>LISTA DE RAYA DEL 30 DE OCTUBRE AL 04 DE NOVIEMBRE DEL 2017</t>
  </si>
  <si>
    <t>P.PEP-004588-SEP</t>
  </si>
  <si>
    <t>P.PEP-004586-SEP</t>
  </si>
  <si>
    <t>P.PEP-004585-SEP</t>
  </si>
  <si>
    <t>0005712239</t>
  </si>
  <si>
    <t>0005712248</t>
  </si>
  <si>
    <t>0005712259</t>
  </si>
  <si>
    <t>P.PEP-004923-OCT</t>
  </si>
  <si>
    <t>0006199107</t>
  </si>
  <si>
    <t>P.PEP-004265-SEP</t>
  </si>
  <si>
    <t>P.PEP-004267-SEP</t>
  </si>
  <si>
    <t>P.PEP-004269-SEP</t>
  </si>
  <si>
    <t>P.PEP-004568-SEP</t>
  </si>
  <si>
    <t>P.PEP-004685-SEP</t>
  </si>
  <si>
    <t>0006615270</t>
  </si>
  <si>
    <t>0005712229</t>
  </si>
  <si>
    <t>0006144614</t>
  </si>
  <si>
    <t>0006144621</t>
  </si>
  <si>
    <t>0006144628</t>
  </si>
  <si>
    <t>P.PEP-005246-OCT</t>
  </si>
  <si>
    <t>P.PEP-005250-OCT</t>
  </si>
  <si>
    <t>P.PEP-005248-OCT</t>
  </si>
  <si>
    <t>P.PEP-005253-OCT</t>
  </si>
  <si>
    <t>P.PEP-005258-OCT</t>
  </si>
  <si>
    <t>P.PEP-005255-OCT</t>
  </si>
  <si>
    <t>0005917702</t>
  </si>
  <si>
    <t>0005917707</t>
  </si>
  <si>
    <t>0005917709</t>
  </si>
  <si>
    <t>0005917717</t>
  </si>
  <si>
    <t>0005917711</t>
  </si>
  <si>
    <t>0005917713</t>
  </si>
  <si>
    <t>827-244-24401, 827-241-24101, 827-242-24201, 827-249-24901, 827-326-32602</t>
  </si>
  <si>
    <t>P.PEP-004350-SEP</t>
  </si>
  <si>
    <t>P.PEP-004470-SEP</t>
  </si>
  <si>
    <t>P.PEP-004722-SEP</t>
  </si>
  <si>
    <t>P.PEP-004884-SEP</t>
  </si>
  <si>
    <t>P.PEP-004945-OCT</t>
  </si>
  <si>
    <t>P.PEP-005017-OCT</t>
  </si>
  <si>
    <t>P.PEP-005064-OCT</t>
  </si>
  <si>
    <t>P.PEP-005236-OCT</t>
  </si>
  <si>
    <t>0000575597</t>
  </si>
  <si>
    <t>0017780848</t>
  </si>
  <si>
    <t>0017639904</t>
  </si>
  <si>
    <t>0017671936</t>
  </si>
  <si>
    <t>0017708137</t>
  </si>
  <si>
    <t>0017595719</t>
  </si>
  <si>
    <t>0017512086</t>
  </si>
  <si>
    <t>0017569708</t>
  </si>
  <si>
    <t>P.PEP-004319-SEP</t>
  </si>
  <si>
    <t>0007387643</t>
  </si>
  <si>
    <t>0007387675</t>
  </si>
  <si>
    <t>P.PEP-004322-SEP</t>
  </si>
  <si>
    <t>P.PEP-005166-OCT</t>
  </si>
  <si>
    <t>0008344671</t>
  </si>
  <si>
    <t>P.PEP-004330-SEP</t>
  </si>
  <si>
    <t>P.PEP-004331-SEP</t>
  </si>
  <si>
    <t>P.PEP-004965-OCT</t>
  </si>
  <si>
    <t>0007387711</t>
  </si>
  <si>
    <t>0007387720</t>
  </si>
  <si>
    <t>0000861859</t>
  </si>
  <si>
    <t>P.PEP-004309-SEP</t>
  </si>
  <si>
    <t>0008010800</t>
  </si>
  <si>
    <t>0007387728</t>
  </si>
  <si>
    <t>P.PEP-004335-SEP</t>
  </si>
  <si>
    <t>P.PEP-004964-OCT</t>
  </si>
  <si>
    <t>0000861823</t>
  </si>
  <si>
    <t>P.PEP-004822-SEP</t>
  </si>
  <si>
    <t>0009114255</t>
  </si>
  <si>
    <t>827-122-12201, 827-241-24101, 827-242-24201, 827-249-24901, 827-326-32602</t>
  </si>
  <si>
    <t>P.PEP-004958-OCT</t>
  </si>
  <si>
    <t>P.PEP-005024-OCT</t>
  </si>
  <si>
    <t>0017671942</t>
  </si>
  <si>
    <t>0017708144</t>
  </si>
  <si>
    <t>P.PEP-004963-OCT</t>
  </si>
  <si>
    <t>0000861785</t>
  </si>
  <si>
    <t>P.PEP-005165-OCT</t>
  </si>
  <si>
    <t>0008344666</t>
  </si>
  <si>
    <t>P.PEP-005063-OCT</t>
  </si>
  <si>
    <t>0000575593</t>
  </si>
  <si>
    <t>P.PEP-005198-OCT</t>
  </si>
  <si>
    <t>0009279261</t>
  </si>
  <si>
    <t>P.PEP-005239-OCT</t>
  </si>
  <si>
    <t>0017780856</t>
  </si>
  <si>
    <t>P.PEP-004956-OCT</t>
  </si>
  <si>
    <t>P.PEP-005019-OCT</t>
  </si>
  <si>
    <t>0017671952</t>
  </si>
  <si>
    <t>0017708151</t>
  </si>
  <si>
    <t>P.PEP-005036-OCT</t>
  </si>
  <si>
    <t>0001651038</t>
  </si>
  <si>
    <t>P.PEP-005164-OCT</t>
  </si>
  <si>
    <t>0008344662</t>
  </si>
  <si>
    <t>P.PEP-005060-OCT</t>
  </si>
  <si>
    <t>0000575621</t>
  </si>
  <si>
    <t>P.PEP-005229-OCT</t>
  </si>
  <si>
    <t>0017780860</t>
  </si>
  <si>
    <t>P.PEP-005177-OCT</t>
  </si>
  <si>
    <t>0009776695</t>
  </si>
  <si>
    <t>P.PEP-005178-OCT</t>
  </si>
  <si>
    <t>0009776731</t>
  </si>
  <si>
    <t>P.PEP-004582-SEP</t>
  </si>
  <si>
    <t>0005712285</t>
  </si>
  <si>
    <t>P.PEP-004578-SEP</t>
  </si>
  <si>
    <t>P.PEP-004579-SEP</t>
  </si>
  <si>
    <t>P.PEP-004580-SEP</t>
  </si>
  <si>
    <t>P.PEP-004581-SEP</t>
  </si>
  <si>
    <t>0005712342</t>
  </si>
  <si>
    <t>0005712322</t>
  </si>
  <si>
    <t>0005712308</t>
  </si>
  <si>
    <t>0005712297</t>
  </si>
  <si>
    <t>827-241-24101, 827-242-24201</t>
  </si>
  <si>
    <t>P.PEP-001016-MAR</t>
  </si>
  <si>
    <t>P.PEP-005040-OCT</t>
  </si>
  <si>
    <t>0006182900</t>
  </si>
  <si>
    <t>P.PEP-005042-OCT</t>
  </si>
  <si>
    <t>0006182888</t>
  </si>
  <si>
    <t>P.PEP-004882-SEP</t>
  </si>
  <si>
    <t>P.PEP-004944-OCT</t>
  </si>
  <si>
    <t>0017640018</t>
  </si>
  <si>
    <t>0017671962</t>
  </si>
  <si>
    <t>P.PEP-005062-OCT</t>
  </si>
  <si>
    <t>P.PEP-005234-OCT</t>
  </si>
  <si>
    <t>0000575589</t>
  </si>
  <si>
    <t>0017780867</t>
  </si>
  <si>
    <t>P.PEP-005244-OCT</t>
  </si>
  <si>
    <t>0005917694</t>
  </si>
  <si>
    <t>P.PEP-005242-OCT</t>
  </si>
  <si>
    <t>0005917684</t>
  </si>
  <si>
    <t>P.PEP-004925-OCT</t>
  </si>
  <si>
    <t>0006199248</t>
  </si>
  <si>
    <t>P.PEP-005203-OCT</t>
  </si>
  <si>
    <t>0009300207</t>
  </si>
  <si>
    <t>P.PEP-004943-OCT</t>
  </si>
  <si>
    <t>P.PEP-005016-OCT</t>
  </si>
  <si>
    <t>0017671970</t>
  </si>
  <si>
    <t>0017708166</t>
  </si>
  <si>
    <t>P.PEP-005052-OCT</t>
  </si>
  <si>
    <t>0000575539</t>
  </si>
  <si>
    <t>0017780874</t>
  </si>
  <si>
    <t>P.PEP-005223-OCT</t>
  </si>
  <si>
    <t>P.PEP-005241-OCT</t>
  </si>
  <si>
    <t>0005917680</t>
  </si>
  <si>
    <t>P.PEP-005159-OCT</t>
  </si>
  <si>
    <t>P.PEP-005162-OCT</t>
  </si>
  <si>
    <t>P.PEP-005161-OCT</t>
  </si>
  <si>
    <t>0008344637</t>
  </si>
  <si>
    <t>0008344652</t>
  </si>
  <si>
    <t>0008344648</t>
  </si>
  <si>
    <t>P.PEP-004583-SEP</t>
  </si>
  <si>
    <t>0005712277</t>
  </si>
  <si>
    <t>P.PEP-004584-SEP</t>
  </si>
  <si>
    <t>0005712270</t>
  </si>
  <si>
    <t>P.PEP-004351-SEP</t>
  </si>
  <si>
    <t>P.PEP-004460-SEP</t>
  </si>
  <si>
    <t>P.PEP-004718-SEP</t>
  </si>
  <si>
    <t>0017512124</t>
  </si>
  <si>
    <t>0017569832</t>
  </si>
  <si>
    <t>0017595748</t>
  </si>
  <si>
    <t>P.PEP-004878-SEP</t>
  </si>
  <si>
    <t>P.PEP-004950-OCT</t>
  </si>
  <si>
    <t>0017640042</t>
  </si>
  <si>
    <t>0017671978</t>
  </si>
  <si>
    <t>P.PEP-004694-SEP</t>
  </si>
  <si>
    <t>P.PEP-004695-SEP</t>
  </si>
  <si>
    <t>0006621425</t>
  </si>
  <si>
    <t>0000662142</t>
  </si>
  <si>
    <t>P.PEP-004625-SEP</t>
  </si>
  <si>
    <t>0005740515</t>
  </si>
  <si>
    <t>P.PEP-004754-SEP</t>
  </si>
  <si>
    <t>0007208656</t>
  </si>
  <si>
    <t>P.PEP-005180-OCT</t>
  </si>
  <si>
    <t>0009279215</t>
  </si>
  <si>
    <t>P.PEP-005181-OCT</t>
  </si>
  <si>
    <t>0009279228</t>
  </si>
  <si>
    <t>P.PEP-005209-OCT</t>
  </si>
  <si>
    <t>0009300221</t>
  </si>
  <si>
    <t>P.PEP-004946-OCT</t>
  </si>
  <si>
    <t>P.PEP-005023-OCT</t>
  </si>
  <si>
    <t>0017671984</t>
  </si>
  <si>
    <t>0007708173</t>
  </si>
  <si>
    <t>P.PEP-005182-OCT</t>
  </si>
  <si>
    <t>0009279234</t>
  </si>
  <si>
    <t>P.PEP-005187-OCT</t>
  </si>
  <si>
    <t>0009279248</t>
  </si>
  <si>
    <t>P.PEP-005205-OCT</t>
  </si>
  <si>
    <t>0009300213</t>
  </si>
  <si>
    <t>P.PEP-004727-SEP</t>
  </si>
  <si>
    <t>0017595782</t>
  </si>
  <si>
    <t>P.PEP-005238-OCT</t>
  </si>
  <si>
    <t>0017780880</t>
  </si>
  <si>
    <t>P.PEP-004713-SEP</t>
  </si>
  <si>
    <t>0017595808</t>
  </si>
  <si>
    <t>P.PEP-004890-SEP</t>
  </si>
  <si>
    <t>P.PEP-004951-OCT</t>
  </si>
  <si>
    <t>P.PEP-005022-OCT</t>
  </si>
  <si>
    <t>P.PEP-005059-OCT</t>
  </si>
  <si>
    <t>0017640108</t>
  </si>
  <si>
    <t>0017671990</t>
  </si>
  <si>
    <t>0017708180</t>
  </si>
  <si>
    <t>0000575574</t>
  </si>
  <si>
    <t>P.PEP-005228-OCT</t>
  </si>
  <si>
    <t>0001778089</t>
  </si>
  <si>
    <t>P.PEP-004777-SEP</t>
  </si>
  <si>
    <t>0001635161</t>
  </si>
  <si>
    <t>0001634949</t>
  </si>
  <si>
    <t>P.PEP-004795-SEP</t>
  </si>
  <si>
    <t>P.PEP-005184-OCT</t>
  </si>
  <si>
    <t>0009279241</t>
  </si>
  <si>
    <t>P.PEP-004772-SEP</t>
  </si>
  <si>
    <t>0001635234</t>
  </si>
  <si>
    <t>0001635205</t>
  </si>
  <si>
    <t>P.PEP-004773-SEP</t>
  </si>
  <si>
    <t>P.PEP-005240-OCT</t>
  </si>
  <si>
    <t>0005917681</t>
  </si>
  <si>
    <t>P.PEP-004952-OCT</t>
  </si>
  <si>
    <t>P.PEP-005020-OCT</t>
  </si>
  <si>
    <t>0017671996</t>
  </si>
  <si>
    <t>0017708195</t>
  </si>
  <si>
    <t>0000575550</t>
  </si>
  <si>
    <t>0017780898</t>
  </si>
  <si>
    <t>P.PEP-005054-OCT</t>
  </si>
  <si>
    <t>P.PEP-005222-OCT</t>
  </si>
  <si>
    <t>P.PEP-005163-OCT</t>
  </si>
  <si>
    <t>0008344661</t>
  </si>
  <si>
    <t>P.PEP-005160-OCT</t>
  </si>
  <si>
    <t>0008344656</t>
  </si>
  <si>
    <t>P.PEP-004953-OCT</t>
  </si>
  <si>
    <t>P.PEP-005021-OCT</t>
  </si>
  <si>
    <t>P.PEP-005061-OCT</t>
  </si>
  <si>
    <t>P.PEP-005226-OCT</t>
  </si>
  <si>
    <t>0017672009</t>
  </si>
  <si>
    <t>0017708203</t>
  </si>
  <si>
    <t>0000575583</t>
  </si>
  <si>
    <t>0017780906</t>
  </si>
  <si>
    <t>P.PEP-005056-OCT</t>
  </si>
  <si>
    <t>0000575563</t>
  </si>
  <si>
    <t>0017780915</t>
  </si>
  <si>
    <t>P.PEP-005235-OCT</t>
  </si>
  <si>
    <t>P.PEP-005200-OCT</t>
  </si>
  <si>
    <t>0009300190</t>
  </si>
  <si>
    <t>827-122-12201, 827-242-24201, 827-249-24901, 827-241-24101, 827-244-24401, 827-248-24801, 827-246-24601, 827-326-32602</t>
  </si>
  <si>
    <t>P.PEP-004920-OCT</t>
  </si>
  <si>
    <t>0006199185</t>
  </si>
  <si>
    <t>P.PEP-004924-OCT</t>
  </si>
  <si>
    <t>0006199204</t>
  </si>
  <si>
    <t>P.PEP-004378-SEP</t>
  </si>
  <si>
    <t>P.PEP-004449-SEP</t>
  </si>
  <si>
    <t>P.PEP-004721-SEP</t>
  </si>
  <si>
    <t>0017512657</t>
  </si>
  <si>
    <t>0017569978</t>
  </si>
  <si>
    <t>0017595852</t>
  </si>
  <si>
    <t>P.PEP-004877-SEP</t>
  </si>
  <si>
    <t>P.PEP-004957-OCT</t>
  </si>
  <si>
    <t>P.PEP-005018-OCT</t>
  </si>
  <si>
    <t>P.PEP-005055-OCT</t>
  </si>
  <si>
    <t>P.PEP-005233-OCT</t>
  </si>
  <si>
    <t>0001760404</t>
  </si>
  <si>
    <t>0017672015</t>
  </si>
  <si>
    <t>0017708231</t>
  </si>
  <si>
    <t>0000575557</t>
  </si>
  <si>
    <t>0017780925</t>
  </si>
  <si>
    <t>P.PEP-004612-SEP</t>
  </si>
  <si>
    <t>0005731762</t>
  </si>
  <si>
    <t>P.PEP-004696-SEP</t>
  </si>
  <si>
    <t>P.PEP-004698-SEP</t>
  </si>
  <si>
    <t>0006621459</t>
  </si>
  <si>
    <t>0006621471</t>
  </si>
  <si>
    <t>P.PEP-004619-SEP</t>
  </si>
  <si>
    <t>0005740540</t>
  </si>
  <si>
    <t>P.PEP-004671-SEP</t>
  </si>
  <si>
    <t>0002657351</t>
  </si>
  <si>
    <t>P.PEP-004757-SEP</t>
  </si>
  <si>
    <t>0007208650</t>
  </si>
  <si>
    <t>P.PEP-004670-SEP</t>
  </si>
  <si>
    <t>0002657385</t>
  </si>
  <si>
    <t>P.PEP-005057-OCT</t>
  </si>
  <si>
    <t>0000575568</t>
  </si>
  <si>
    <t>0017780932</t>
  </si>
  <si>
    <t>P.PEP-005219-OCT</t>
  </si>
  <si>
    <t>P.PEP-005202-OCT</t>
  </si>
  <si>
    <t>0093000197</t>
  </si>
  <si>
    <t>827-248-24801, 827-122-12201, 827-242-24201, 827-326-32602, 827-241-24101, 827-249-24901, 827-244-24401</t>
  </si>
  <si>
    <t>P.PEP-004954-OCT</t>
  </si>
  <si>
    <t>P.PEP-005015-OCT</t>
  </si>
  <si>
    <t>0017672019</t>
  </si>
  <si>
    <t>0017708243</t>
  </si>
  <si>
    <t>0000575545</t>
  </si>
  <si>
    <t>0017780945</t>
  </si>
  <si>
    <t>P.PEP-005053-OCT</t>
  </si>
  <si>
    <t>P.PEP-005221-OCT</t>
  </si>
  <si>
    <t>P.PEP-004962-OCT</t>
  </si>
  <si>
    <t>0000861510</t>
  </si>
  <si>
    <t>827-242-24201, 827-241-24101, 827-326-32602, 827-122-12201, 827-249-24901</t>
  </si>
  <si>
    <t>P.PEP-004922-OCT</t>
  </si>
  <si>
    <t>0006199166</t>
  </si>
  <si>
    <t>P.PEP-004921-OCT</t>
  </si>
  <si>
    <t>0006199134</t>
  </si>
  <si>
    <t>P.PEP-004227-SEP</t>
  </si>
  <si>
    <t>P.PEP-004370-SEP</t>
  </si>
  <si>
    <t>P.PEP-004462-SEP</t>
  </si>
  <si>
    <t>P.PEP-004717-SEP</t>
  </si>
  <si>
    <t>0017483569</t>
  </si>
  <si>
    <t>0017512297</t>
  </si>
  <si>
    <t>0017570133</t>
  </si>
  <si>
    <t>0017595644</t>
  </si>
  <si>
    <t>P.PEP-004888-SEP</t>
  </si>
  <si>
    <t>0017642993</t>
  </si>
  <si>
    <t>P.PEP-004955-OCT</t>
  </si>
  <si>
    <t>P.PEP-005025-OCT</t>
  </si>
  <si>
    <t>P.PEP-005058-OCT</t>
  </si>
  <si>
    <t>0017672022</t>
  </si>
  <si>
    <t>0017708264</t>
  </si>
  <si>
    <t>0000575572</t>
  </si>
  <si>
    <t>0017780955</t>
  </si>
  <si>
    <t>P.PEP-005231-OCT</t>
  </si>
  <si>
    <t>P.PEP-004607-SEP</t>
  </si>
  <si>
    <t>0005731835</t>
  </si>
  <si>
    <t>P.PEP-004926-OCT</t>
  </si>
  <si>
    <t>0006199280</t>
  </si>
  <si>
    <t>P.PEP-004631-SEP</t>
  </si>
  <si>
    <t>0002657658</t>
  </si>
  <si>
    <t>0007208667</t>
  </si>
  <si>
    <t>P.PEP-004752-SEP</t>
  </si>
  <si>
    <t>P.PEP-004756-SEP</t>
  </si>
  <si>
    <t>0007208653</t>
  </si>
  <si>
    <t>P.PEP-004639-SEP</t>
  </si>
  <si>
    <t>0002657766</t>
  </si>
  <si>
    <t>0001634876</t>
  </si>
  <si>
    <t>P.PEP-004799-SEP</t>
  </si>
  <si>
    <t>P.PEP-005031-OCT</t>
  </si>
  <si>
    <t>0001651289</t>
  </si>
  <si>
    <t>0001651257</t>
  </si>
  <si>
    <t>P.PEP-005032-OCT</t>
  </si>
  <si>
    <t>P.PEP-005033-OCT</t>
  </si>
  <si>
    <t>0001651215</t>
  </si>
  <si>
    <t>P.PEP-005034-OCT</t>
  </si>
  <si>
    <t>0001651154</t>
  </si>
  <si>
    <t>P.PEP-005035-OCT</t>
  </si>
  <si>
    <t>0001651085</t>
  </si>
  <si>
    <t>P.PEP-005207-OCT</t>
  </si>
  <si>
    <t>0009300214</t>
  </si>
  <si>
    <t>P.PEP-005039-OCT</t>
  </si>
  <si>
    <t>0006182918</t>
  </si>
  <si>
    <t>P.PEP-005038-OCT</t>
  </si>
  <si>
    <t>0006182930</t>
  </si>
  <si>
    <t>P.PEP-004959-OCT</t>
  </si>
  <si>
    <t>P.PEP-004960-OCT</t>
  </si>
  <si>
    <t>P.PEP-004961-OCT</t>
  </si>
  <si>
    <t>0008457814</t>
  </si>
  <si>
    <t>0008457813</t>
  </si>
  <si>
    <t>0008457797</t>
  </si>
  <si>
    <t>9B</t>
  </si>
  <si>
    <t>VIDRIO Y ALUMINIO FENIX</t>
  </si>
  <si>
    <t>VENTANA DE ALUMINIO BLANCO DE 2" MARCA CUPRUM, 2 MODULOS, VIDRIO 6MM CLARO VITROMAR, INSTALADA CON HERRAJE Y ACCESORIOS HERRALUM Y PENNSYLVANIA 398X150</t>
  </si>
  <si>
    <t>PROTECCION DE CUADRADO DE 1/2 Y ANGULO DE 3/4 398X150</t>
  </si>
  <si>
    <t>PROTECCION DE CUADRADO DE 1/2 Y ANGULO DE 3/4 460X150</t>
  </si>
  <si>
    <t>VENTANA DE ALUMINIO BLANCO DE 2" MARCA CUPRUM, 2 MODULOS, VIDRIO 6MM CLARO VITROMAR, INSTALADA CON HERRAJE Y ACCESORIOS HERRALUM Y PENNSYLVANIA 460X150</t>
  </si>
  <si>
    <t>8B</t>
  </si>
  <si>
    <t>VENTANA DE ALUMINIO BLANCO DE 2" MARCA CUPRUM, VIDRIO 6MM CLARO VITROMAR, INSTALADAS CON HERRAJE Y ACCESORIOS HERRALUM Y PENNSYLVANIA 40X150</t>
  </si>
  <si>
    <t>TUBO DE PVC DE 18" CED.25</t>
  </si>
  <si>
    <t>591</t>
  </si>
  <si>
    <t>592</t>
  </si>
  <si>
    <t>147</t>
  </si>
  <si>
    <t>149</t>
  </si>
  <si>
    <t>150</t>
  </si>
  <si>
    <t>BORCAL CON TAPA</t>
  </si>
  <si>
    <t>152</t>
  </si>
  <si>
    <t>SOTO SANTOS RAUL</t>
  </si>
  <si>
    <t>IMPERMEABILIZACION DE LOSAS CON IMPERMEABILIZANTE PREFABRICADO 4.0MM PG ROJO MARCA IMPERQUIMIA</t>
  </si>
  <si>
    <t>106</t>
  </si>
  <si>
    <t>PISO MODELO ROE BEIGE 50*50 (105 MTRS)</t>
  </si>
  <si>
    <t>CEMENTO BLANCO 25KG</t>
  </si>
  <si>
    <t>834</t>
  </si>
  <si>
    <t>1666A</t>
  </si>
  <si>
    <t>TRAMO TUBO DE 4" PVC</t>
  </si>
  <si>
    <t>TRAMO TUBO DE 2" PVC</t>
  </si>
  <si>
    <t>CAJA DE REGISTRO 1/2</t>
  </si>
  <si>
    <t>1667A</t>
  </si>
  <si>
    <t>CENTRO DE CARGA DE DOS PASTILLAS</t>
  </si>
  <si>
    <t>PASTILLA DDE 20 AMPERES</t>
  </si>
  <si>
    <t>ROLLO DE CABLE "12</t>
  </si>
  <si>
    <t>1668A</t>
  </si>
  <si>
    <t>CLAVOS</t>
  </si>
  <si>
    <t>1669A</t>
  </si>
  <si>
    <t>1670A</t>
  </si>
  <si>
    <t>1671A</t>
  </si>
  <si>
    <t>1672A</t>
  </si>
  <si>
    <t>DI-501-2017-192</t>
  </si>
  <si>
    <t>PRODIMDF</t>
  </si>
  <si>
    <t>P.PEP-005195-OCT</t>
  </si>
  <si>
    <t>0008433963</t>
  </si>
  <si>
    <t>0008433957</t>
  </si>
  <si>
    <t>P.PEP-005197-OCT</t>
  </si>
  <si>
    <t>827-332-33201</t>
  </si>
  <si>
    <t>156</t>
  </si>
  <si>
    <t>157</t>
  </si>
  <si>
    <t>AYS-501-2017-092</t>
  </si>
  <si>
    <t>162</t>
  </si>
  <si>
    <t>1730A</t>
  </si>
  <si>
    <t>1731A</t>
  </si>
  <si>
    <t>1732A</t>
  </si>
  <si>
    <t>1733A</t>
  </si>
  <si>
    <t>1734A</t>
  </si>
  <si>
    <t>1735A</t>
  </si>
  <si>
    <t>TUBO PVC 6"</t>
  </si>
  <si>
    <t>1736A</t>
  </si>
  <si>
    <t>1737A</t>
  </si>
  <si>
    <t>1745A</t>
  </si>
  <si>
    <t>1746A</t>
  </si>
  <si>
    <t>PLACA DE DOS UNIDADES</t>
  </si>
  <si>
    <t>CAJA DE REGISTRO 3/4</t>
  </si>
  <si>
    <t>PIJA 8X1"</t>
  </si>
  <si>
    <t>1747A</t>
  </si>
  <si>
    <t>SOQUET</t>
  </si>
  <si>
    <t>CABLE #10</t>
  </si>
  <si>
    <t>A340</t>
  </si>
  <si>
    <t>CIMNRAPLAY DE 19MM</t>
  </si>
  <si>
    <t>A341</t>
  </si>
  <si>
    <t>A342</t>
  </si>
  <si>
    <t>TABLAS DE 12"</t>
  </si>
  <si>
    <t>A343</t>
  </si>
  <si>
    <t>A344</t>
  </si>
  <si>
    <t>LISTA DE RAYA DEL 06 AL 11 DE NOVIEMBRE DEL 2017</t>
  </si>
  <si>
    <t>1771A</t>
  </si>
  <si>
    <t>1772A</t>
  </si>
  <si>
    <t>1773A</t>
  </si>
  <si>
    <t>CLAVO ESTANDAR</t>
  </si>
  <si>
    <t>1774A</t>
  </si>
  <si>
    <t>23</t>
  </si>
  <si>
    <t>24</t>
  </si>
  <si>
    <t>A684</t>
  </si>
  <si>
    <t>SERGIO CAMBRON MONDRAGON</t>
  </si>
  <si>
    <t>TUBULAR RECTANGULAR CALIBRE 18 2"X1" PINTADO</t>
  </si>
  <si>
    <t>PTR 2 1/2" CALIBRE 14</t>
  </si>
  <si>
    <t>PTR 2" CALIBRE 14</t>
  </si>
  <si>
    <t>ROLLO DE MALLA CICLONICA 2 MTS DE ALTURA GALVANIZADA CAL. 10.5</t>
  </si>
  <si>
    <t>TUBO GALVANIZADO 2 7/8"</t>
  </si>
  <si>
    <t>ABRAZADERAS DE ARRANQUE Y TENSION</t>
  </si>
  <si>
    <t>A685</t>
  </si>
  <si>
    <t>ROLLO DE MALLA CICLONICA PLASTIFICADA 2.0 METROS DE ALTURA</t>
  </si>
  <si>
    <t>ANGULO DE 2"X 3/16" A.C.</t>
  </si>
  <si>
    <t>SOLERA DE 2"X 3/16" A.C.</t>
  </si>
  <si>
    <t>SOLERA DE 1/2"X 3/16" A.C.</t>
  </si>
  <si>
    <t>ROLLO DE TELA PARA GALLINERO</t>
  </si>
  <si>
    <t>A682</t>
  </si>
  <si>
    <t>POSTE ESPADA GALVANIZADO 1 7/8"</t>
  </si>
  <si>
    <t>ROLLOS DE ALAMBRE DE PÚAS</t>
  </si>
  <si>
    <t>957</t>
  </si>
  <si>
    <t>PISO MODELO ROE BEIGE 50*50 (38 CAJAS)</t>
  </si>
  <si>
    <t>B369</t>
  </si>
  <si>
    <t>B370</t>
  </si>
  <si>
    <t>B371</t>
  </si>
  <si>
    <t>B372</t>
  </si>
  <si>
    <t>B374</t>
  </si>
  <si>
    <t>VENTANAS DE ALUMINIO BLANCO CON VIDRIO DE 6MM 3.90X1.50</t>
  </si>
  <si>
    <t>VENTANAS DE ALUMINIO BLANCO CON VIDRIO DE 6MM 2.90X1.50</t>
  </si>
  <si>
    <t>PUERTA MULTIPANEL COLOR BLANCO 1.00X2.20</t>
  </si>
  <si>
    <t>598</t>
  </si>
  <si>
    <t>LISTA DE RAYA DEL 13 AL 18 DE NOVIEMBRE DEL 2017</t>
  </si>
  <si>
    <t>LISTA DE RAYA DEL 20 AL 25 DE NOVIEMBRE DEL 2017</t>
  </si>
  <si>
    <t>LISTA DE RAYA DEL 09 AL 14 DE ENERO DEL 2017</t>
  </si>
  <si>
    <t>P.PEP-000261-ENE</t>
  </si>
  <si>
    <t>0000003419</t>
  </si>
  <si>
    <t>P.PEP-004849-SEP</t>
  </si>
  <si>
    <t>0009283812</t>
  </si>
  <si>
    <t>0000928383</t>
  </si>
  <si>
    <t>P.PEP-004851-SEP</t>
  </si>
  <si>
    <t>599</t>
  </si>
  <si>
    <t>SEGUNDO PAGO CORRESPONDIENTE AL CONTRATO DE PRESTACION DE SERVICIOS NO. MZM/DDUOP-SAT/PS-PRODIM-01/2017 "ACTUALIZACION DEL REGLAMENTO DE CONSTRUCCIONES PARA EL MUNICIPIO DE ZITACUARO"</t>
  </si>
  <si>
    <t>SEGUNDO PAGO CORRESPONDIENTE AL CONTRATO DE PRESTACION DE SERVICIOS NO. MZM/DDUOP-SAT/PS-PRODIM-02/2017 "ELABORACION DEL REGLAMENTO DE ANUNCIOS PUBLICITARIOS Y ENSERES EN VIA PUBLICA PARA EL MUNICIPIO DE ZITACUARO"</t>
  </si>
  <si>
    <t>SUPERNOVI BLANCO</t>
  </si>
  <si>
    <t>RODILLO</t>
  </si>
  <si>
    <t>FESTERBOND</t>
  </si>
  <si>
    <t>FESTERGRAL</t>
  </si>
  <si>
    <t>8739</t>
  </si>
  <si>
    <t>603</t>
  </si>
  <si>
    <t>MARIO MARTINEZ COLIN</t>
  </si>
  <si>
    <t>VIAJES DE GRAVA ARENA DE 7M3 C/U</t>
  </si>
  <si>
    <t>604</t>
  </si>
  <si>
    <t>CONSTRUCCION DE LÍNEA DE CONDUCCIÓN DE AGUA POTABLE</t>
  </si>
  <si>
    <t>AYS-501-2017-016</t>
  </si>
  <si>
    <t>LISTA DE RAYA DEL 27 DE NOVIEMBRE AL 02 DE DICIEMBRE DEL 2017</t>
  </si>
  <si>
    <t>1182</t>
  </si>
  <si>
    <t>MATERIAL DE LA CAPA DE BASE PARA PAV. RIGIDO DE LA MODERNIZACION Y AMPLIACION DEL ACCESO ORIENTE DE ZITACUARO "CARRETERA TOLUCA-ZITÁCUARO", TRAMO KM 86+400 AL 88+200., INCLUYE: PESO VOL. SECO SUELTO; PESO VOL. SECO MAXIMO, HUM. OPTIMA; DESGASTE DE LOS A</t>
  </si>
  <si>
    <t>DETERMINACION DEL GRADO COMPACTACION EN CAPA DE BASE PARA PAVIMENTO RIGIDO</t>
  </si>
  <si>
    <t>MATERIAL PÉTREO DE CAPA SUBRASANTE, INCLUYE: PESO VOL. SECO SUELTO; PESO VOL. SECO MAX. Y HUMEDAD OP; GRANULOMETRIA, V.R.S. EXPANSION, LIMITES DE CONSISTENCIA</t>
  </si>
  <si>
    <t>DETERMINACION DEL GRADO COMPACTACION EN CAPA SUBRASANTE</t>
  </si>
  <si>
    <t>GASTOS DE MUESTREO Y VIÁTICOS DE LOS DÍAS 28, 30, 31 DE MARZO, 4, 5, 6, 7, 8, 11, 12 Y 18, DEL 2017</t>
  </si>
  <si>
    <t>1184</t>
  </si>
  <si>
    <t>MUESTREO Y ENSAYE A LA COMPRESION AXIAL EN MORTERO, MUESTREADO EN: KM 88+920 Y 88+920, A UNA ALTURA DE 1.20M EN MODERNIZACIÓNY AMPLIACIÓN DEL ACCESO ORIENTE DE ZITÁCUARO "CARRETERA TOLUCA-ZITÁCUARO", TRAMO KM 86+400 AL 88+200</t>
  </si>
  <si>
    <t>GASTSO DE TRANSPORTE, MUESTREO Y VIÁTICOS DE LOS DÍAS 14, 15, 20, 21, 23, 24, 28, 29 DE JUNIO Y 01 DE JULIO DEL 2017</t>
  </si>
  <si>
    <t>1185</t>
  </si>
  <si>
    <t>MATERIAL DE LA CAPA DE BASE PARA PAV. RIGIDO, MUESTREADA EN EL KM 89+000-89+220, CUERPO DERECHO, DE LA MODERNIZACION Y AMPLIACION DEL ACCESO ORIENTE DE ZITACUARO "CARRETERA TOLUCA-ZITÁCUARO", INCLUYE: PESO VOL. SECO SUELTO; PESO VOL. SECO MÁXIMO, HUM.</t>
  </si>
  <si>
    <t>COMPACTACIÓN DE CAPA DE BASE PARA PAVIMENTO RÍGIDO DEL KM 89+000-89+220, CUERPO DERECHO</t>
  </si>
  <si>
    <t>GASTOS DE MUESTREO Y VIÁTICOS DE LOS DÍAS 25 Y 28 DE AGOSTO DEL 2017</t>
  </si>
  <si>
    <t>1191</t>
  </si>
  <si>
    <t>DETERMINACION DE LA RESISTENCIA DEL CONCRETO HIDRAULICO, POR EL MEDIO DEL ESCLREOMETRO EN LA OBRA DENOMINADA CONSTRUCCION DE TANQUE DE ALMACENAMIENTO DE AGUA POTABLE Y LINEA DE CONDUCCION EN 2SA. MANZANA DE FRANCISCO SERRATO</t>
  </si>
  <si>
    <t>GASTOS DE MUESTREO Y VIATICOS DEL DIA 10 DE OCTUBRE DEL 2017</t>
  </si>
  <si>
    <t>1192</t>
  </si>
  <si>
    <t>CALIDAD DE CAPA BASE HIDRAULICA DE LA OBRA: PAVIMENTACION DE CONCRETO HIDRAULICO EN LA CALLE GENERAL PUEBLITA NORTE (285 M2), EN ZITACUARO, MICHOACAN</t>
  </si>
  <si>
    <t>CALIDAD DE MATERIAL DE LA CAPA DE TERRENO NATURAL</t>
  </si>
  <si>
    <t>CALIDAD DE MATERIAL DE LA CAPA DE FILTRO</t>
  </si>
  <si>
    <t>GRADO DE COMPACTACION DEL TERRENO N. CAPAS DE TERRENO NATURAL Y BASE HIDRAULICA</t>
  </si>
  <si>
    <t>GRADO DE ACOMODO Y ESPESOR, CAPA DE FILTRO</t>
  </si>
  <si>
    <t>MUESTREO Y ENSAYE A LA COMPRESION AXIAL EN CILINDROS DE CONCRETO HIDRAULICO EN LOSA DE VIALIDAD (3), BANQUETA (2) Y GUARNICION.</t>
  </si>
  <si>
    <t>GASTOS DE MUESTREO Y VIATICOS DEL PERSONAL</t>
  </si>
  <si>
    <t>1193</t>
  </si>
  <si>
    <t>CALIDAD DE LA CAPA DE BASE HIDRAULICA DE LA OBRA: PAVIMENTACION DE CALLE INTEGRAL JUAN DE DIOS DE PEZA, LADO SUR, SEGUNDA ETAPA (250 M2), EN ZITÁCUARO. MICHOACÁN</t>
  </si>
  <si>
    <t>GRADO DE COMPACTACION DE LA CAPA DE TERRENO NATURAL Y BASE HIDRAULICA</t>
  </si>
  <si>
    <t>MUESTRO Y ENSAYE A LA COMPRESION AXIAL EN CILINDROS DE ONCRETO HIDRAULICO, MUESTREADO EN LA LOSA DE VIALIDAD (3), BANQUETA (2) Y GUARNICION (2)</t>
  </si>
  <si>
    <t>1194</t>
  </si>
  <si>
    <t>EXCAVACION DE 3 POZOS A CIELO ABIERTO Y MUESTREO DE LOS PÉTREOS EXISTENTES EN LA VIALIDAD PARA EL DISEÑO DE LA PAVIMENTACION DE CALLE INTEGRAL GENERAL PUEBLITA SUR, SEGUNDA ETAPA ; INCLUYE TRANSPORTE Y VIATICOS</t>
  </si>
  <si>
    <t>MATERIAL PÉTREO DEL TERRENO NATURAL, INCLUYE: PESO VOLUMETRICO SECO SUELTO, PESO VOLUMETRICO SECO MAXIMO Y HUMEDAD OPTIMA; GRANULOMETRIA V.R.S. SATURADO Y MODIFICADA AL 90%, EXPANSION, LIMITES DE CONSISTENCIA</t>
  </si>
  <si>
    <t>INFORME FINAL</t>
  </si>
  <si>
    <t>P.PEP-005407-NOV</t>
  </si>
  <si>
    <t>0008379083</t>
  </si>
  <si>
    <t>P.PEP-005411-NOV</t>
  </si>
  <si>
    <t>0008379139</t>
  </si>
  <si>
    <t>P.PEP-005421-NOV</t>
  </si>
  <si>
    <t>P.PEP-005536-NOV</t>
  </si>
  <si>
    <t>P.PEP-005607-NOV</t>
  </si>
  <si>
    <t>0017859801</t>
  </si>
  <si>
    <t>0017914643</t>
  </si>
  <si>
    <t>0017941807</t>
  </si>
  <si>
    <t>P.PEP-005388-NOV</t>
  </si>
  <si>
    <t>0017831107</t>
  </si>
  <si>
    <t>P.PEP-005423-NOV</t>
  </si>
  <si>
    <t>P.PEP-005535-NOV</t>
  </si>
  <si>
    <t>P.PEP-005622-NOV</t>
  </si>
  <si>
    <t>0017859806</t>
  </si>
  <si>
    <t>0017914659</t>
  </si>
  <si>
    <t>0017941823</t>
  </si>
  <si>
    <t>P.PEP-005394-NOV</t>
  </si>
  <si>
    <t>0008356046</t>
  </si>
  <si>
    <t>P.PEP-005445-NOV</t>
  </si>
  <si>
    <t>0006659909</t>
  </si>
  <si>
    <t>P.PEP-005389-NOV</t>
  </si>
  <si>
    <t>0017831115</t>
  </si>
  <si>
    <t>P.PEP-005425-NOV</t>
  </si>
  <si>
    <t>P.PEP-005542-NOV</t>
  </si>
  <si>
    <t>P.PEP-005624-NOV</t>
  </si>
  <si>
    <t>0017859808</t>
  </si>
  <si>
    <t>0017914665</t>
  </si>
  <si>
    <t>0017941839</t>
  </si>
  <si>
    <t>P.PEP-005377-NOV</t>
  </si>
  <si>
    <t>0008356068</t>
  </si>
  <si>
    <t>P.PEP-005446-NOV</t>
  </si>
  <si>
    <t>0006659954</t>
  </si>
  <si>
    <t>P.PEP-005384-NOV</t>
  </si>
  <si>
    <t>P.PEP-005418-NOV</t>
  </si>
  <si>
    <t>P.PEP-005531-NOV</t>
  </si>
  <si>
    <t>0017831135</t>
  </si>
  <si>
    <t>0017859813</t>
  </si>
  <si>
    <t>0017914671</t>
  </si>
  <si>
    <t>0017941862</t>
  </si>
  <si>
    <t>P.PEP-005620-NOV</t>
  </si>
  <si>
    <t>0017941875</t>
  </si>
  <si>
    <t>P.PEP-005518-NOV</t>
  </si>
  <si>
    <t>0008410408</t>
  </si>
  <si>
    <t>P.PEP-005520-NOV</t>
  </si>
  <si>
    <t>0008410442</t>
  </si>
  <si>
    <t>P.PEP-005434-NOV</t>
  </si>
  <si>
    <t>P.PEP-005435-NOV</t>
  </si>
  <si>
    <t>0005461329</t>
  </si>
  <si>
    <t>0005461331</t>
  </si>
  <si>
    <t>P.PEP-005436-NOV</t>
  </si>
  <si>
    <t>0005461345</t>
  </si>
  <si>
    <t>P.PEP-005440-NOV</t>
  </si>
  <si>
    <t>0006659735</t>
  </si>
  <si>
    <t>P.PEP-005444-NOV</t>
  </si>
  <si>
    <t>0006659849</t>
  </si>
  <si>
    <t>P.PEP-005381-NOV</t>
  </si>
  <si>
    <t>0000594716</t>
  </si>
  <si>
    <t>P.PEP-005422-NOV</t>
  </si>
  <si>
    <t>0017859816</t>
  </si>
  <si>
    <t>P.PEP-005521-NOV</t>
  </si>
  <si>
    <t>P.PEP-005604-NOV</t>
  </si>
  <si>
    <t>0017914677</t>
  </si>
  <si>
    <t>0017941899</t>
  </si>
  <si>
    <t>P.PEP-005399-NOV</t>
  </si>
  <si>
    <t>P.PEP-005441-NOV</t>
  </si>
  <si>
    <t>0008369414</t>
  </si>
  <si>
    <t>0006659778</t>
  </si>
  <si>
    <t>P.PEP-005517-NOV</t>
  </si>
  <si>
    <t>0009126281</t>
  </si>
  <si>
    <t>P.PEP-005490-NOV</t>
  </si>
  <si>
    <t>0008410534</t>
  </si>
  <si>
    <t>P.PEP-005380-NOV</t>
  </si>
  <si>
    <t>0017831249</t>
  </si>
  <si>
    <t>P.PEP-005416-NOV</t>
  </si>
  <si>
    <t>0017859821</t>
  </si>
  <si>
    <t>P.PEP-005524-NOV</t>
  </si>
  <si>
    <t>P.PEP-005618-NOV</t>
  </si>
  <si>
    <t>0017914685</t>
  </si>
  <si>
    <t>0017941918</t>
  </si>
  <si>
    <t>P.PEP-005401-NOV</t>
  </si>
  <si>
    <t>0008369406</t>
  </si>
  <si>
    <t>827-122-12201, 827-326-32602, 827-241-24101, 827-242-24201</t>
  </si>
  <si>
    <t>P.PEP-005400-NOV</t>
  </si>
  <si>
    <t>0008369428</t>
  </si>
  <si>
    <t>P.PEP-005442-NOV</t>
  </si>
  <si>
    <t>0006659812</t>
  </si>
  <si>
    <t>P.PEP-005491-NOV</t>
  </si>
  <si>
    <t>0008422674</t>
  </si>
  <si>
    <t>P.PEP-005406-NOV</t>
  </si>
  <si>
    <t>0008379097</t>
  </si>
  <si>
    <t>P.PEP-005408-NOV</t>
  </si>
  <si>
    <t>P.PEP-005409-NOV</t>
  </si>
  <si>
    <t>0008379111</t>
  </si>
  <si>
    <t>0008379127</t>
  </si>
  <si>
    <t>827-249-24901, 827-326-32602, 827-241-24101, 827-242-24201</t>
  </si>
  <si>
    <t>P.PEP-005410-NOV</t>
  </si>
  <si>
    <t>0008379134</t>
  </si>
  <si>
    <t>P.PEP-005405-NOV</t>
  </si>
  <si>
    <t>0008379070</t>
  </si>
  <si>
    <t>P.PEP-005378-NOV</t>
  </si>
  <si>
    <t>0017831259</t>
  </si>
  <si>
    <t>P.PEP-005415-NOV</t>
  </si>
  <si>
    <t>0017859830</t>
  </si>
  <si>
    <t>P.PEP-005541-NOV</t>
  </si>
  <si>
    <t>P.PEP-005609-NOV</t>
  </si>
  <si>
    <t>0017914693</t>
  </si>
  <si>
    <t>0017941936</t>
  </si>
  <si>
    <t>P.PEP-005412-NOV</t>
  </si>
  <si>
    <t>0008379141</t>
  </si>
  <si>
    <t>P.PEP-005514-NOV</t>
  </si>
  <si>
    <t>0008126357</t>
  </si>
  <si>
    <t>P.PEP-005513-NOV</t>
  </si>
  <si>
    <t>0009126398</t>
  </si>
  <si>
    <t>P.PEP-005515-NOV</t>
  </si>
  <si>
    <t>0009126319</t>
  </si>
  <si>
    <t>P.PEP-005500-NOV</t>
  </si>
  <si>
    <t>0008422688</t>
  </si>
  <si>
    <t>P.PEP-005497-NOV</t>
  </si>
  <si>
    <t>0008422683</t>
  </si>
  <si>
    <t>P.PEP-005503-NOV</t>
  </si>
  <si>
    <t>0008422695</t>
  </si>
  <si>
    <t>P.PEP-005438-NOV</t>
  </si>
  <si>
    <t>P.PEP-005443-NOV</t>
  </si>
  <si>
    <t>0005461372</t>
  </si>
  <si>
    <t>0006660093</t>
  </si>
  <si>
    <t>P.PEP-005385-NOV</t>
  </si>
  <si>
    <t>0017831270</t>
  </si>
  <si>
    <t>P.PEP-005492-NOV</t>
  </si>
  <si>
    <t>0008422681</t>
  </si>
  <si>
    <t>P.PEP-005439-NOV</t>
  </si>
  <si>
    <t>0006659699</t>
  </si>
  <si>
    <t>161</t>
  </si>
  <si>
    <t>P.PEP-005437-NOV</t>
  </si>
  <si>
    <t>0005461350</t>
  </si>
  <si>
    <t>P.PEP-005398-NOV</t>
  </si>
  <si>
    <t>0017831290</t>
  </si>
  <si>
    <t>P.PEP-005403-NOV</t>
  </si>
  <si>
    <t>0008369445</t>
  </si>
  <si>
    <t>P.PEP-005392-NOV</t>
  </si>
  <si>
    <t>0017831297</t>
  </si>
  <si>
    <t>P.PEP-005383-NOV</t>
  </si>
  <si>
    <t>0001781325</t>
  </si>
  <si>
    <t>P.PEP-005417-NOV</t>
  </si>
  <si>
    <t>0017859837</t>
  </si>
  <si>
    <t>P.PEP-005527-NOV</t>
  </si>
  <si>
    <t>P.PEP-005602-NOV</t>
  </si>
  <si>
    <t>0017914706</t>
  </si>
  <si>
    <t>0017941952</t>
  </si>
  <si>
    <t>P.PEP-005502-NOV</t>
  </si>
  <si>
    <t>0008422694</t>
  </si>
  <si>
    <t>P.PEP-005429-NOV</t>
  </si>
  <si>
    <t>0005461245</t>
  </si>
  <si>
    <t>P.PEP-005391-NOV</t>
  </si>
  <si>
    <t>P.PEP-005424-NOV</t>
  </si>
  <si>
    <t>0017831338</t>
  </si>
  <si>
    <t>0017859843</t>
  </si>
  <si>
    <t>P.PEP-005396-NOV</t>
  </si>
  <si>
    <t>0008364750</t>
  </si>
  <si>
    <t>P.PEP-005402-NOV</t>
  </si>
  <si>
    <t>0008369471</t>
  </si>
  <si>
    <t>P.PEP-005371-NOV</t>
  </si>
  <si>
    <t>0006046627</t>
  </si>
  <si>
    <t>P.PEP-005432-NOV</t>
  </si>
  <si>
    <t>P.PEP-005433-NOV</t>
  </si>
  <si>
    <t>0005461292</t>
  </si>
  <si>
    <t>0005461314</t>
  </si>
  <si>
    <t>P.PEP-005448-NOV</t>
  </si>
  <si>
    <t>0006660041</t>
  </si>
  <si>
    <t>P.PEP-005449-NOV</t>
  </si>
  <si>
    <t>0006660073</t>
  </si>
  <si>
    <t>P.PEP-005427-NOV</t>
  </si>
  <si>
    <t>P.PEP-005428-NOV</t>
  </si>
  <si>
    <t>0005461212</t>
  </si>
  <si>
    <t>0005461235</t>
  </si>
  <si>
    <t>827-122-12201, 827-241-24101, 827-242-24201, 827-249-24901, 827-248-24801, 827-246-24601, 827-244-24401</t>
  </si>
  <si>
    <t>P.PEP-005508-NOV</t>
  </si>
  <si>
    <t>0008422708</t>
  </si>
  <si>
    <t>P.PEP-005390-NOV</t>
  </si>
  <si>
    <t>0017831343</t>
  </si>
  <si>
    <t>P.PEP-005372-NOV</t>
  </si>
  <si>
    <t>0006046738</t>
  </si>
  <si>
    <t>P.PEP-005373-NOV</t>
  </si>
  <si>
    <t>0006046848</t>
  </si>
  <si>
    <t>P.PEP-005430-NOV</t>
  </si>
  <si>
    <t>0005461279</t>
  </si>
  <si>
    <t>P.PEP-005419-NOV</t>
  </si>
  <si>
    <t>P.PEP-005528-NOV</t>
  </si>
  <si>
    <t>0017859844</t>
  </si>
  <si>
    <t>0017914723</t>
  </si>
  <si>
    <t>P.PEP-005379-NOV</t>
  </si>
  <si>
    <t>0017831401</t>
  </si>
  <si>
    <t>0017859850</t>
  </si>
  <si>
    <t>P.PEP-005414-NOV</t>
  </si>
  <si>
    <t>P.PEP-005522-NOV</t>
  </si>
  <si>
    <t>P.PEP-005606-NOV</t>
  </si>
  <si>
    <t>0017914729</t>
  </si>
  <si>
    <t>0017941967</t>
  </si>
  <si>
    <t>P.PEP-005375-NOV</t>
  </si>
  <si>
    <t>0008356073</t>
  </si>
  <si>
    <t>P.PEP-005376-NOV</t>
  </si>
  <si>
    <t>0008356061</t>
  </si>
  <si>
    <t>P.PEP-005543-NOV</t>
  </si>
  <si>
    <t>0009595354</t>
  </si>
  <si>
    <t>P.PEP-005533-NOV</t>
  </si>
  <si>
    <t>P.PEP-005601-NOV</t>
  </si>
  <si>
    <t>0017914741</t>
  </si>
  <si>
    <t>0017941985</t>
  </si>
  <si>
    <t>P.PEP-005382-NOV</t>
  </si>
  <si>
    <t>P.PEP-005420-NOV</t>
  </si>
  <si>
    <t>0017859852</t>
  </si>
  <si>
    <t>P.PEP-005393-NOV</t>
  </si>
  <si>
    <t>0008356052</t>
  </si>
  <si>
    <t>P.PEP-005397-NOV</t>
  </si>
  <si>
    <t>0008364722</t>
  </si>
  <si>
    <t>P.PEP-005404-NOV</t>
  </si>
  <si>
    <t>0008379050</t>
  </si>
  <si>
    <t>P.PEP-005426-NOV</t>
  </si>
  <si>
    <t>0005461178</t>
  </si>
  <si>
    <t>827-122-12201, 827-241-24101, 827-242-24201, 827-326-32602, 827-249-24901, 827-248-24801, 827-244-24401</t>
  </si>
  <si>
    <t>P.PEP-005506-NOV</t>
  </si>
  <si>
    <t>0008422702</t>
  </si>
  <si>
    <t>P.PEP-005367-NOV</t>
  </si>
  <si>
    <t>0006046456</t>
  </si>
  <si>
    <t>P.PEP-005368-NOV</t>
  </si>
  <si>
    <t>0006046565</t>
  </si>
  <si>
    <t>P.PEP-005369-NOV</t>
  </si>
  <si>
    <t>0006046686</t>
  </si>
  <si>
    <t>P.PEP-005370-NOV</t>
  </si>
  <si>
    <t>0006046794</t>
  </si>
  <si>
    <t>P.PEP-005447-NOV</t>
  </si>
  <si>
    <t>0006659986</t>
  </si>
  <si>
    <t xml:space="preserve">                                                    </t>
  </si>
  <si>
    <t>TERCER PAGO (FINIQUITO) CORRESPONDIENTE AL CONTRATO DE PRESTACION DE SERVICIOS NO. MZM/DDUOP-SAT/PS-PRODIM-02/2017 "ELABORACION DEL REGLAMENTO DE ANUNCIOS PUBLICITARIOS Y ENSERES EN VIA PUBLICA PARA EL MUNICIPIO DE ZITACUARO"</t>
  </si>
  <si>
    <t>TERCER PAGO (FINIQUITO) CORRESPONDIENTE AL CONTRATO DE PRESTACION DE SERVICIOS NO. MZM/DDUOP-SAT/PS-PRODIM-01/2017 "ACTUALIZACION DEL REGLAMENTO DE CONSTRUCCIONES PARA EL MUNICIPIO DE ZITACUARO"</t>
  </si>
  <si>
    <t>A201</t>
  </si>
  <si>
    <t>LISTA DE RAYA DEL 04 AL 09 DE DICIEMBRE DEL 2017</t>
  </si>
  <si>
    <t>632</t>
  </si>
  <si>
    <t>DESALOJO</t>
  </si>
  <si>
    <t xml:space="preserve">GRAVA  </t>
  </si>
  <si>
    <t>634</t>
  </si>
  <si>
    <t>635</t>
  </si>
  <si>
    <t>22</t>
  </si>
  <si>
    <t>28</t>
  </si>
  <si>
    <t>MANGUERA DE 1 1/2"</t>
  </si>
  <si>
    <t>ROLLOS</t>
  </si>
  <si>
    <t>TUBO GALVANIZADO 2" C-40</t>
  </si>
  <si>
    <t>VALVULA DE PASO 2"</t>
  </si>
  <si>
    <t>COPLE 2" GALVANIZADO</t>
  </si>
  <si>
    <t>TUERCA UNION 2" GALVANIZADO</t>
  </si>
  <si>
    <t>VIAJE GREÑA (7M3)</t>
  </si>
  <si>
    <t>852</t>
  </si>
  <si>
    <t>RAUL MARIN  INIESTRA</t>
  </si>
  <si>
    <t>854</t>
  </si>
  <si>
    <t>FLETES</t>
  </si>
  <si>
    <t>856</t>
  </si>
  <si>
    <t>857</t>
  </si>
  <si>
    <t>VIAJES DE GREÑA (7M3)</t>
  </si>
  <si>
    <t>B378</t>
  </si>
  <si>
    <t>B379</t>
  </si>
  <si>
    <t>B380</t>
  </si>
  <si>
    <t>B384</t>
  </si>
  <si>
    <t>B385</t>
  </si>
  <si>
    <t>B386</t>
  </si>
  <si>
    <t>B387</t>
  </si>
  <si>
    <t>B388</t>
  </si>
  <si>
    <t>B389</t>
  </si>
  <si>
    <t>B390</t>
  </si>
  <si>
    <t>B391</t>
  </si>
  <si>
    <t>B392</t>
  </si>
  <si>
    <t>B393</t>
  </si>
  <si>
    <t>B395</t>
  </si>
  <si>
    <t>GREÑA DE CAMION DE VOLTEO DE 7M3</t>
  </si>
  <si>
    <t>B396</t>
  </si>
  <si>
    <t>B397</t>
  </si>
  <si>
    <t>B398</t>
  </si>
  <si>
    <t>TUBO ADS 12"</t>
  </si>
  <si>
    <t>B400</t>
  </si>
  <si>
    <t>GREÑA EN CAMION VOLTEO</t>
  </si>
  <si>
    <t>B401</t>
  </si>
  <si>
    <t>B402</t>
  </si>
  <si>
    <t>B403</t>
  </si>
  <si>
    <t>B404</t>
  </si>
  <si>
    <t>B405</t>
  </si>
  <si>
    <t>TEE DE PVC HIDRAULICO S/M 12"X12"</t>
  </si>
  <si>
    <t>VALVULA COMPUERTA RESILENTE S-2500 DE 12"</t>
  </si>
  <si>
    <t>B406</t>
  </si>
  <si>
    <t>DESALOJO DE MATERIAL</t>
  </si>
  <si>
    <t>A199</t>
  </si>
  <si>
    <t>A200</t>
  </si>
  <si>
    <t>1024</t>
  </si>
  <si>
    <t>MATERIAL DE MINA EN GREÑA</t>
  </si>
  <si>
    <t>1022</t>
  </si>
  <si>
    <t>ARENA DE MINA</t>
  </si>
  <si>
    <t>GRAVA DE MINA</t>
  </si>
  <si>
    <t>1020</t>
  </si>
  <si>
    <t>1019</t>
  </si>
  <si>
    <t>1018</t>
  </si>
  <si>
    <t>1017</t>
  </si>
  <si>
    <t>CONSTRUCCIÓN DE COLECTOR PARA CAPTACIÓN DE AGUA PLUVIAL</t>
  </si>
  <si>
    <t>AAA1083A</t>
  </si>
  <si>
    <t>HOJA TRIPLAY</t>
  </si>
  <si>
    <t xml:space="preserve">DUELAS  </t>
  </si>
  <si>
    <t>A351</t>
  </si>
  <si>
    <t>POLINES DE 2.50 MTS</t>
  </si>
  <si>
    <t>AAA129B2</t>
  </si>
  <si>
    <t>TABLA 30</t>
  </si>
  <si>
    <t>CINTA</t>
  </si>
  <si>
    <t>AAA1C306</t>
  </si>
  <si>
    <t xml:space="preserve">POLINES   </t>
  </si>
  <si>
    <t>VIGAS 5M</t>
  </si>
  <si>
    <t>AAA12676</t>
  </si>
  <si>
    <t>AAA18BC3</t>
  </si>
  <si>
    <t>TABLA 20</t>
  </si>
  <si>
    <t>187</t>
  </si>
  <si>
    <t>TUBO DE 18"</t>
  </si>
  <si>
    <t>B414</t>
  </si>
  <si>
    <t>B411</t>
  </si>
  <si>
    <t>B413</t>
  </si>
  <si>
    <t>RENTA DE CORTADORA</t>
  </si>
  <si>
    <t>AYS-501-2017-026</t>
  </si>
  <si>
    <t>ROLLO DE POLIDUCTO NEGRO 1"</t>
  </si>
  <si>
    <t>COPLE POLIDUCTO 1"</t>
  </si>
  <si>
    <t>AYS-501-2017-073</t>
  </si>
  <si>
    <t>193</t>
  </si>
  <si>
    <t>B408</t>
  </si>
  <si>
    <t>B409</t>
  </si>
  <si>
    <t>B410</t>
  </si>
  <si>
    <t>MORTERO GRIS</t>
  </si>
  <si>
    <t>9</t>
  </si>
  <si>
    <t>14</t>
  </si>
  <si>
    <t>15</t>
  </si>
  <si>
    <t>16</t>
  </si>
  <si>
    <t>17</t>
  </si>
  <si>
    <t>18</t>
  </si>
  <si>
    <t>19</t>
  </si>
  <si>
    <t>TINACO</t>
  </si>
  <si>
    <t>CABLE THW</t>
  </si>
  <si>
    <t>VARILLA CORRUGADA 3/8</t>
  </si>
  <si>
    <t>CLAVO ESTÁNDAR</t>
  </si>
  <si>
    <t>MANGUERA</t>
  </si>
  <si>
    <t>29</t>
  </si>
  <si>
    <t>PALA CUADRADA</t>
  </si>
  <si>
    <t>MACHETE RECTO</t>
  </si>
  <si>
    <t>LIMAS</t>
  </si>
  <si>
    <t>LASO PLASTICO</t>
  </si>
  <si>
    <t>180</t>
  </si>
  <si>
    <t>181</t>
  </si>
  <si>
    <t>184</t>
  </si>
  <si>
    <t>185</t>
  </si>
  <si>
    <t>186</t>
  </si>
  <si>
    <t>TUBO DE CONCRETO 18"</t>
  </si>
  <si>
    <t>B415</t>
  </si>
  <si>
    <t xml:space="preserve">TABICON  </t>
  </si>
  <si>
    <t xml:space="preserve">MILLAR </t>
  </si>
  <si>
    <t>B417</t>
  </si>
  <si>
    <t>B418</t>
  </si>
  <si>
    <t>B419</t>
  </si>
  <si>
    <t>B423</t>
  </si>
  <si>
    <t>REJILLA A BASE DE PTR DE 2" Y MALLA ACERO CL 20 DE 5.25 M2</t>
  </si>
  <si>
    <t>B424</t>
  </si>
  <si>
    <t>TUBO DE PVC HIDRAULICO DE 3"</t>
  </si>
  <si>
    <t>TUBO DE PVC RD-26 PARED GRUESA DE 2"</t>
  </si>
  <si>
    <t>654</t>
  </si>
  <si>
    <t>657</t>
  </si>
  <si>
    <t xml:space="preserve">HERIBERTO ALVAREZ ALVARADO </t>
  </si>
  <si>
    <t>658</t>
  </si>
  <si>
    <t>659</t>
  </si>
  <si>
    <t>661</t>
  </si>
  <si>
    <t>662</t>
  </si>
  <si>
    <t>656</t>
  </si>
  <si>
    <t xml:space="preserve">ARENA  </t>
  </si>
  <si>
    <t>645</t>
  </si>
  <si>
    <t>BASE</t>
  </si>
  <si>
    <t>646</t>
  </si>
  <si>
    <t>647</t>
  </si>
  <si>
    <t>652</t>
  </si>
  <si>
    <t>AAA10BF9</t>
  </si>
  <si>
    <t>HOJA DE TRIPLAY</t>
  </si>
  <si>
    <t>60</t>
  </si>
  <si>
    <t xml:space="preserve">CEMENTO GRIS  </t>
  </si>
  <si>
    <t>63</t>
  </si>
  <si>
    <t>75</t>
  </si>
  <si>
    <t>32</t>
  </si>
  <si>
    <t>33</t>
  </si>
  <si>
    <t>TUBO PVC SANITARIO DE 4"</t>
  </si>
  <si>
    <t>TUBO ADS SANITARIO DE 12"</t>
  </si>
  <si>
    <t>AYS-501-2017-022</t>
  </si>
  <si>
    <t>CONSTRUCCION DE LÍNEA DE AGUA POTABLE</t>
  </si>
  <si>
    <t>B421</t>
  </si>
  <si>
    <t>TUBO DE PVC HIDRAULICO DE 4" RD 26 CON CAMPANA</t>
  </si>
  <si>
    <t>COPLE PVC HIDRAULICO DE 4"</t>
  </si>
  <si>
    <t>CODO PVC HIDRAULICO DE 4"</t>
  </si>
  <si>
    <t>BRIDAS DE 4" CON TORNILLERIA</t>
  </si>
  <si>
    <t>JUNTA DE NEOPRENO</t>
  </si>
  <si>
    <t>VALVULA DE PASO DE 4"</t>
  </si>
  <si>
    <t>PEGAMENTO PARA PVC</t>
  </si>
  <si>
    <t>B422</t>
  </si>
  <si>
    <t>MANGUERA DE 3"</t>
  </si>
  <si>
    <t>B428</t>
  </si>
  <si>
    <t>B426</t>
  </si>
  <si>
    <t>B425</t>
  </si>
  <si>
    <t>ACEROS Y CEMENTOS SALINAS</t>
  </si>
  <si>
    <t>CEMENTO GRIS TOLTECA 50KG</t>
  </si>
  <si>
    <t>7334</t>
  </si>
  <si>
    <t>LISTA DE RAYA DEL 11 AL 16 DE DICIEMBRE DEL 2017</t>
  </si>
  <si>
    <t>LISTA DE RAYA DEL 18 AL 23 DE DICIEMBRE DEL 2017</t>
  </si>
  <si>
    <t>85</t>
  </si>
  <si>
    <t>GRUPO KREACTIVA S. DE R.L. DE C.V.</t>
  </si>
  <si>
    <t>ANTICIPO DEL CONTRATO DE PRESTACION DE SERVICIOS NO. MZM/DDUOP-SAT/PS-PRODIM-03/2017 FONOD III</t>
  </si>
  <si>
    <t>PRIMER PAGO COMPLEMENTO DEL CONTRATO DE PRESTACION DE SERVICIOS NO. MZM/DDUOP-SAT/PS-PRODIM-09/2017 MUNICIPAL DIRECTO</t>
  </si>
  <si>
    <t>88</t>
  </si>
  <si>
    <t>SEGUNDO PAGO DEL CONTRATO DE PRESTACION DE SERVICIOS NO. MZM/DDUOP-SAT/PS-PRODIM-03/2017 MUNICIPAL DIRECTO</t>
  </si>
  <si>
    <t>50234</t>
  </si>
  <si>
    <t>MARIA MERCEDES RIVAS GARCIA</t>
  </si>
  <si>
    <t>SERVICIO DE REPARACION DE INSTALACION ELECTRICA DE CAMIONETA NISSAN ESTAQUITAS 1400 2005 CON NUM. DE SERIE 3N6DD14585K022672 PLACA MU-55488</t>
  </si>
  <si>
    <t>4743</t>
  </si>
  <si>
    <t>LLANTAS 235-75-R15 GOODYEAR</t>
  </si>
  <si>
    <t>4744</t>
  </si>
  <si>
    <t>FELIMON MENDOZA BARRIOS</t>
  </si>
  <si>
    <t>LLANTAS 255-70-R16 DISCOVERER ATR</t>
  </si>
  <si>
    <t>4745</t>
  </si>
  <si>
    <t>LLANTAS LT235-75-R15 STARFIRE</t>
  </si>
  <si>
    <t>25</t>
  </si>
  <si>
    <t>MARIA DEL CARMEN GARCIA CARMONA</t>
  </si>
  <si>
    <t>PROYECTO EJECUTIVO DE LA SEGUNDA ETAPA PARA LA CONSTRUCCION DE LA UNIDAD ACADEMICA OTOMI-MAZAHUA DE LA UNIVERSIDAD INTERCULTURAL INDIGENA DE MICHOACAN, CAMPUS ZITACUARO</t>
  </si>
  <si>
    <t>86</t>
  </si>
  <si>
    <t>PRIMER PAGO PARCIAL DEL CONTRATO DE PRESTACION DE SERVICIOS NO. MZM/DDUOP-SAT/PS-PRODIM-03/2017 FONDO III</t>
  </si>
  <si>
    <t>AYS-501-2017-088</t>
  </si>
  <si>
    <t>CONSTRUCCIÓN DE DRENAJE PLUVIAL</t>
  </si>
  <si>
    <t>CONSTRUCCIÓN DE AULA Y MÓDULO DE SANITARIOS, ESC. PRIMARIA</t>
  </si>
  <si>
    <t>CONSTRUCCIÓN DE SANITARIOS Y FOSA SÉPTICA EN  TELEBACHILLERATO LA PALMA</t>
  </si>
  <si>
    <t>946</t>
  </si>
  <si>
    <t>CCCMSA</t>
  </si>
  <si>
    <t>RECIBI POR CONCEPTO DE "LEVANTAMIENTOS TOPOGRAFICOS PARA EL AYUNTAMIENTO DE ZITÁCUARO, MICHOACAN"</t>
  </si>
  <si>
    <t>198</t>
  </si>
  <si>
    <t>199</t>
  </si>
  <si>
    <t>B434</t>
  </si>
  <si>
    <t>B435</t>
  </si>
  <si>
    <t>B436</t>
  </si>
  <si>
    <t>865</t>
  </si>
  <si>
    <t>866</t>
  </si>
  <si>
    <t xml:space="preserve">DESALOJO   </t>
  </si>
  <si>
    <t>LISTA DE RAYA DEL 25 AL 30 DE DICIEMBRE DEL 2017</t>
  </si>
  <si>
    <t>553</t>
  </si>
  <si>
    <t>GRUPO BECAEM S.A. DE C.V.</t>
  </si>
  <si>
    <t>RECIBI POR CONCEPTO DE "PROYECTO EJECUTIVO CRI PARA EL AYUNTAMIENTO DE ZITACUARO, MICHOACAN"</t>
  </si>
  <si>
    <t>552</t>
  </si>
  <si>
    <t>RECIBI POR CONCEPTO DE "PROYECTO EJECUTIVO CASA DEL ADULTO MAYOR PARA EL AYUNTAMIENTO DE ZITACUARO, MICHOACAN"</t>
  </si>
  <si>
    <t>551</t>
  </si>
  <si>
    <t>RECIBI POR CONCEPTO DE "PROYECTO EJECUTIVO PUEBLITA (CALLE/PLAZA) PARA EL AYUNTAMIENTO DE ZITACUARO, MICHOACAN"</t>
  </si>
  <si>
    <t>550</t>
  </si>
  <si>
    <t>RECIBI POR CONCEPTO DE "PROYECTO EJECUTIVO DE CALLE SANTOS DEGOLLADO PARA EL AYUNTAMIENTO DE ZITACUARO, MICHOACAN"</t>
  </si>
  <si>
    <t>P.PEP-005820-DIC</t>
  </si>
  <si>
    <t>0018031061</t>
  </si>
  <si>
    <t>P.PEP-006129-DIC</t>
  </si>
  <si>
    <t>0006670641</t>
  </si>
  <si>
    <t>827-249-24902, 827-242-24201, 827-241-24101, 827-249-24901, 827-122-12201</t>
  </si>
  <si>
    <t>P.PEP-006068-DIC</t>
  </si>
  <si>
    <t>0008051354</t>
  </si>
  <si>
    <t>P.PEP-005900-DIC</t>
  </si>
  <si>
    <t>0009427649</t>
  </si>
  <si>
    <t>827-122-12201, 827-242-24201, 827-244-24401, 827-249-24901, 827-249-24902, 827-241-24101</t>
  </si>
  <si>
    <t>P.PEP-005883-DIC</t>
  </si>
  <si>
    <t>0009346462</t>
  </si>
  <si>
    <t>827-241-24101, 827-242-24201, 827-249-24902, 827-326-32602, 827-122-12201, 827-249-24901</t>
  </si>
  <si>
    <t>P.PEP-005933-DIC</t>
  </si>
  <si>
    <t>0009427614</t>
  </si>
  <si>
    <t>P.PEP-006075-DIC</t>
  </si>
  <si>
    <t>0008051265</t>
  </si>
  <si>
    <t>P.PEP-006096-DIC</t>
  </si>
  <si>
    <t>0008043756</t>
  </si>
  <si>
    <t>P.PEP-006077-DIC</t>
  </si>
  <si>
    <t>0008047034</t>
  </si>
  <si>
    <t>P.PEP-006144-DIC</t>
  </si>
  <si>
    <t>0005575163</t>
  </si>
  <si>
    <t>P.PEP-006136-DIC</t>
  </si>
  <si>
    <t>0009642682</t>
  </si>
  <si>
    <t>P.PEP-005761-DIC</t>
  </si>
  <si>
    <t>P.PEP-005824-DIC</t>
  </si>
  <si>
    <t>0017997046</t>
  </si>
  <si>
    <t>0018031095</t>
  </si>
  <si>
    <t>P.PEP-005756-DIC</t>
  </si>
  <si>
    <t>0017997054</t>
  </si>
  <si>
    <t>P.PEP-005823-DIC</t>
  </si>
  <si>
    <t>0018031116</t>
  </si>
  <si>
    <t>P.PEP-005916-DIC</t>
  </si>
  <si>
    <t>0009471125</t>
  </si>
  <si>
    <t>P.PEP-006135-DIC</t>
  </si>
  <si>
    <t>0009642674</t>
  </si>
  <si>
    <t>P.PEP-005885-DIC</t>
  </si>
  <si>
    <t>0009346475</t>
  </si>
  <si>
    <t>P.PEP-005902-DIC</t>
  </si>
  <si>
    <t>0009427669</t>
  </si>
  <si>
    <t xml:space="preserve">827-122-12201, 827-241-24101, 827-242-24201, 827-249-24901, 827-326-32602 </t>
  </si>
  <si>
    <t>P.PEP-006133-DIC</t>
  </si>
  <si>
    <t>0009642669</t>
  </si>
  <si>
    <t>P.PEP-006134-DIC</t>
  </si>
  <si>
    <t>0009642670</t>
  </si>
  <si>
    <t>P.PEP-005763-DIC</t>
  </si>
  <si>
    <t>0017997065</t>
  </si>
  <si>
    <t>P.PEP-005828-DIC</t>
  </si>
  <si>
    <t>0018031147</t>
  </si>
  <si>
    <t>P.PEP-005777-DIC</t>
  </si>
  <si>
    <t>0005577152</t>
  </si>
  <si>
    <t>P.PEP-005789-DIC</t>
  </si>
  <si>
    <t>0005577067</t>
  </si>
  <si>
    <t>P.PEP-005791-DIC</t>
  </si>
  <si>
    <t>0005577096</t>
  </si>
  <si>
    <t>P.PEP-005793-DIC</t>
  </si>
  <si>
    <t>0005577105</t>
  </si>
  <si>
    <t>P.PEP-005897-DIC</t>
  </si>
  <si>
    <t>0009317370</t>
  </si>
  <si>
    <t>P.PEP-005962-DIC</t>
  </si>
  <si>
    <t>P.PEP-006139-DIC</t>
  </si>
  <si>
    <t>P.PEP-006286-DIC</t>
  </si>
  <si>
    <t>0018083521</t>
  </si>
  <si>
    <t>0018189820</t>
  </si>
  <si>
    <t>P.PEP-006111-DIC</t>
  </si>
  <si>
    <t>0007833818</t>
  </si>
  <si>
    <t>P.PEP-005886-DIC</t>
  </si>
  <si>
    <t>0009346491</t>
  </si>
  <si>
    <t>827-122-12201, 827-249-24902, 827-246-24601, 827-241-24101</t>
  </si>
  <si>
    <t>P.PEP-005754-DIC</t>
  </si>
  <si>
    <t>0017997076</t>
  </si>
  <si>
    <t>0180311371</t>
  </si>
  <si>
    <t>P.PEP-005821-DIC</t>
  </si>
  <si>
    <t>P.PEP-005892-DIC</t>
  </si>
  <si>
    <t>0009346619</t>
  </si>
  <si>
    <t>P.PEP-006035-DIC</t>
  </si>
  <si>
    <t>0007592702</t>
  </si>
  <si>
    <t>827-122-12201, 827-241-24101, 827-249-24901</t>
  </si>
  <si>
    <t>P.PEP-005765-DIC</t>
  </si>
  <si>
    <t>0017997090</t>
  </si>
  <si>
    <t>P.PEP-005830-DIC</t>
  </si>
  <si>
    <t>0018031200</t>
  </si>
  <si>
    <t>P.PEP-005914-DIC</t>
  </si>
  <si>
    <t>0009471120</t>
  </si>
  <si>
    <t>P.PEP-005917-DIC</t>
  </si>
  <si>
    <t>0009471134</t>
  </si>
  <si>
    <t>P.PEP-005919-DIC</t>
  </si>
  <si>
    <t>0009471138</t>
  </si>
  <si>
    <t>P.PEP-006005-DIC</t>
  </si>
  <si>
    <t>0007577988</t>
  </si>
  <si>
    <t>P.PEP-006053-DIC</t>
  </si>
  <si>
    <t>0007604547</t>
  </si>
  <si>
    <t>P.PEP-006071-DIC</t>
  </si>
  <si>
    <t>0008051322</t>
  </si>
  <si>
    <t>P.PEP-005862-DIC</t>
  </si>
  <si>
    <t>0009330770</t>
  </si>
  <si>
    <t>P.PEP-005887-DIC</t>
  </si>
  <si>
    <t>0009346512</t>
  </si>
  <si>
    <t>P.PEP-006065-DIC</t>
  </si>
  <si>
    <t>0008051368</t>
  </si>
  <si>
    <t>P.PEP-006114-DIC</t>
  </si>
  <si>
    <t>0007833791</t>
  </si>
  <si>
    <t>P.PEP-005888-DIC</t>
  </si>
  <si>
    <t>0009346521</t>
  </si>
  <si>
    <t>P.PEP-006083-DIC</t>
  </si>
  <si>
    <t>0008051277</t>
  </si>
  <si>
    <t>P.PEP-005766-DIC</t>
  </si>
  <si>
    <t>0017997096</t>
  </si>
  <si>
    <t>P.PEP-005842-DIC</t>
  </si>
  <si>
    <t>0009399171</t>
  </si>
  <si>
    <t>P.PEP-005891-DIC</t>
  </si>
  <si>
    <t>0009346587</t>
  </si>
  <si>
    <t>P.PEP-005935-DIC</t>
  </si>
  <si>
    <t>0009427623</t>
  </si>
  <si>
    <t>P.PEP-005936-DIC</t>
  </si>
  <si>
    <t>0009427630</t>
  </si>
  <si>
    <t>P.PEP-006091-DIC</t>
  </si>
  <si>
    <t>0008047087</t>
  </si>
  <si>
    <t>P.PEP-006033-DIC</t>
  </si>
  <si>
    <t>0007592697</t>
  </si>
  <si>
    <t>P.PEP-005996-DIC</t>
  </si>
  <si>
    <t>0007577955</t>
  </si>
  <si>
    <t>P.PEP-006069-DIC</t>
  </si>
  <si>
    <t>0008051333</t>
  </si>
  <si>
    <t>P.PEP-005768-DIC</t>
  </si>
  <si>
    <t>0017997109</t>
  </si>
  <si>
    <t>P.PEP-005825-DIC</t>
  </si>
  <si>
    <t>0018031233</t>
  </si>
  <si>
    <t>P.PEP-005890-DIC</t>
  </si>
  <si>
    <t>0009346560</t>
  </si>
  <si>
    <t>P.PEP-005937-DIC</t>
  </si>
  <si>
    <t>0094287638</t>
  </si>
  <si>
    <t>P.PEP-006094-DIC</t>
  </si>
  <si>
    <t>0008047049</t>
  </si>
  <si>
    <t>P.PEP-005998-DIC</t>
  </si>
  <si>
    <t>0000757791</t>
  </si>
  <si>
    <t>P.PEP-006043-DIC</t>
  </si>
  <si>
    <t>0007604538</t>
  </si>
  <si>
    <t>P.PEP-005868-DIC</t>
  </si>
  <si>
    <t>0009330856</t>
  </si>
  <si>
    <t>P.PEP-005880-DIC</t>
  </si>
  <si>
    <t>0009346435</t>
  </si>
  <si>
    <t>P.PEP-006052-DIC</t>
  </si>
  <si>
    <t>0007604554</t>
  </si>
  <si>
    <t>P.PEP-005798-DIC</t>
  </si>
  <si>
    <t>P.PEP-005799-DIC</t>
  </si>
  <si>
    <t>0005577090</t>
  </si>
  <si>
    <t>0005577092</t>
  </si>
  <si>
    <t>P.PEP-006118-DIC</t>
  </si>
  <si>
    <t>0007833753</t>
  </si>
  <si>
    <t>P.PEP-005796-DIC</t>
  </si>
  <si>
    <t>0005577073</t>
  </si>
  <si>
    <t>827-122-12201, 827-242-24201, 827-326-32602, 827-241-24101</t>
  </si>
  <si>
    <t>P.PEP-005898-DIC</t>
  </si>
  <si>
    <t>0009317397</t>
  </si>
  <si>
    <t>P.PEP-006116-DIC</t>
  </si>
  <si>
    <t>0007833760</t>
  </si>
  <si>
    <t>P.PEP-005958-DIC</t>
  </si>
  <si>
    <t>P.PEP-006140-DIC</t>
  </si>
  <si>
    <t>P.PEP-006288-DIC</t>
  </si>
  <si>
    <t>0018083612</t>
  </si>
  <si>
    <t>0018189851</t>
  </si>
  <si>
    <t>P.PEP-005899-DIC</t>
  </si>
  <si>
    <t>0009413126</t>
  </si>
  <si>
    <t>P.PEP-006110-DIC</t>
  </si>
  <si>
    <t>0007833827</t>
  </si>
  <si>
    <t>P.PEP-006112-DIC</t>
  </si>
  <si>
    <t>0007833808</t>
  </si>
  <si>
    <t>P.PEP-005894-DIC</t>
  </si>
  <si>
    <t>0009317439</t>
  </si>
  <si>
    <t>P.PEP-006115-DIC</t>
  </si>
  <si>
    <t>0007833778</t>
  </si>
  <si>
    <t>P.PEP-005922-DIC</t>
  </si>
  <si>
    <t>0009471140</t>
  </si>
  <si>
    <t>P.PEP-005924-DIC</t>
  </si>
  <si>
    <t>0009427588</t>
  </si>
  <si>
    <t>P.PEP-005929-DIC</t>
  </si>
  <si>
    <t>0009427597</t>
  </si>
  <si>
    <t>P.PEP-005931-DIC</t>
  </si>
  <si>
    <t>0009427607</t>
  </si>
  <si>
    <t>P.PEP-006107-DIC</t>
  </si>
  <si>
    <t>0007833852</t>
  </si>
  <si>
    <t>827-122-12201, 827-249-24901, 827-241-24101, 827-326-32602, 827-242-24201, 827-244-24401</t>
  </si>
  <si>
    <t>P.PEP-005889-DIC</t>
  </si>
  <si>
    <t>0009346544</t>
  </si>
  <si>
    <t>P.PEP-005901-DIC</t>
  </si>
  <si>
    <t>0009427657</t>
  </si>
  <si>
    <t>P.PEP-006072-DIC</t>
  </si>
  <si>
    <t>0008051293</t>
  </si>
  <si>
    <t>P.PEP-006000-DIC</t>
  </si>
  <si>
    <t>0007577974</t>
  </si>
  <si>
    <t>827-122-12201, 827-244-24401, 827-242-24201, 827-241-24101, 827-249-24901</t>
  </si>
  <si>
    <t>P.PEP-005769-DIC</t>
  </si>
  <si>
    <t>0017997137</t>
  </si>
  <si>
    <t>P.PEP-005822-DIC</t>
  </si>
  <si>
    <t>0018031283</t>
  </si>
  <si>
    <t>0018083633</t>
  </si>
  <si>
    <t>P.PEP-005956-DIC</t>
  </si>
  <si>
    <t>P.PEP-005893-DIC</t>
  </si>
  <si>
    <t>0009346639</t>
  </si>
  <si>
    <t>P.PEP-006105-DIC</t>
  </si>
  <si>
    <t>0007833876</t>
  </si>
  <si>
    <t>827-122-12201, 827-249-24901, 827-242-24201, 827-241-24101, 827-326-32602, 827-244-24401</t>
  </si>
  <si>
    <t>P.PEP-006081-DIC</t>
  </si>
  <si>
    <t>P.PEP-006102-DIC</t>
  </si>
  <si>
    <t>0008047116</t>
  </si>
  <si>
    <t>0008043685</t>
  </si>
  <si>
    <t>P.PEP-006097-DIC</t>
  </si>
  <si>
    <t>0008043744</t>
  </si>
  <si>
    <t>P.PEP-006001-DIC</t>
  </si>
  <si>
    <t>0007577976</t>
  </si>
  <si>
    <t>P.PEP-005957-DIC</t>
  </si>
  <si>
    <t>P.PEP-006141-DIC</t>
  </si>
  <si>
    <t>0018083645</t>
  </si>
  <si>
    <t>P.PEP-006025-DIC</t>
  </si>
  <si>
    <t>0007592680</t>
  </si>
  <si>
    <t>P.PEP-006028-DIC</t>
  </si>
  <si>
    <t>0007592692</t>
  </si>
  <si>
    <t>P.PEP-006131-DIC</t>
  </si>
  <si>
    <t>0009642636</t>
  </si>
  <si>
    <t>P.PEP-006132-DIC</t>
  </si>
  <si>
    <t>0009642650</t>
  </si>
  <si>
    <t>P.PEP-006008-DIC</t>
  </si>
  <si>
    <t>0007578008</t>
  </si>
  <si>
    <t>P.PEP-006009-DIC</t>
  </si>
  <si>
    <t>0007578016</t>
  </si>
  <si>
    <t>P.PEP-006010-DIC</t>
  </si>
  <si>
    <t>0007578022</t>
  </si>
  <si>
    <t>P.PEP-006022-DIC</t>
  </si>
  <si>
    <t>0007592662</t>
  </si>
  <si>
    <t>P.PEP-006023-DIC</t>
  </si>
  <si>
    <t>0007592670</t>
  </si>
  <si>
    <t>P.PEP-006024-DIC</t>
  </si>
  <si>
    <t>0007592676</t>
  </si>
  <si>
    <t>P.PEP-006019-DIC</t>
  </si>
  <si>
    <t>0007592641</t>
  </si>
  <si>
    <t>P.PEP-006021-DIC</t>
  </si>
  <si>
    <t>0007592655</t>
  </si>
  <si>
    <t>P.PEP-006137-DIC</t>
  </si>
  <si>
    <t>0009642684</t>
  </si>
  <si>
    <t>P.PEP-006113-DIC</t>
  </si>
  <si>
    <t>0007833797</t>
  </si>
  <si>
    <t>P.PEP-005772-DIC</t>
  </si>
  <si>
    <t>0017997156</t>
  </si>
  <si>
    <t>P.PEP-005829-DIC</t>
  </si>
  <si>
    <t>0018031309</t>
  </si>
  <si>
    <t>P.PEP-006285-DIC</t>
  </si>
  <si>
    <t>0018189881</t>
  </si>
  <si>
    <t>P.PEP-005846-DIC</t>
  </si>
  <si>
    <t>0009399140</t>
  </si>
  <si>
    <t>P.PEP-005851-DIC</t>
  </si>
  <si>
    <t>0009413077</t>
  </si>
  <si>
    <t>P.PEP-005852-DIC</t>
  </si>
  <si>
    <t>0009413085</t>
  </si>
  <si>
    <t>P.PEP-005853-DIC</t>
  </si>
  <si>
    <t>P.PEP-005855-DIC</t>
  </si>
  <si>
    <t>P.PEP-005857-DIC</t>
  </si>
  <si>
    <t>0009413097</t>
  </si>
  <si>
    <t>0009413105</t>
  </si>
  <si>
    <t>0009413110</t>
  </si>
  <si>
    <t>P.PEP-006007-DIC</t>
  </si>
  <si>
    <t>0007577997</t>
  </si>
  <si>
    <t>P.PEP-006092-DIC</t>
  </si>
  <si>
    <t>0008047080</t>
  </si>
  <si>
    <t>P.PEP-006103-DIC</t>
  </si>
  <si>
    <t>0008043669</t>
  </si>
  <si>
    <t>P.PEP-006100-DIC</t>
  </si>
  <si>
    <t>0008043706</t>
  </si>
  <si>
    <t>P.PEP-005997-DIC</t>
  </si>
  <si>
    <t>0007577963</t>
  </si>
  <si>
    <t>P.PEP-005831-DIC</t>
  </si>
  <si>
    <t>0018031328</t>
  </si>
  <si>
    <t>P.PEP-006011-DIC</t>
  </si>
  <si>
    <t>0007592623</t>
  </si>
  <si>
    <t>827-249-24901, 827-122-12201, 827-241-24101, 827-242-24201, 827-326-32602</t>
  </si>
  <si>
    <t>P.PEP-006095-DIC</t>
  </si>
  <si>
    <t>0008047045</t>
  </si>
  <si>
    <t>P.PEP-006093-DIC</t>
  </si>
  <si>
    <t>0008047057</t>
  </si>
  <si>
    <t>P.PEP-006004-DIC</t>
  </si>
  <si>
    <t>0007577985</t>
  </si>
  <si>
    <t>P.PEP-005866-DIC</t>
  </si>
  <si>
    <t>0009330809</t>
  </si>
  <si>
    <t>P.PEP-006037-DIC</t>
  </si>
  <si>
    <t>0007604522</t>
  </si>
  <si>
    <t>P.PEP-005876-DIC</t>
  </si>
  <si>
    <t>0009330934</t>
  </si>
  <si>
    <t>827-122-12201, 827-242-24201, 827-249-24901, 827-246-24601, 827-241-24101, 827-247-24701</t>
  </si>
  <si>
    <t>P.PEP-005844-DIC</t>
  </si>
  <si>
    <t>0009399146</t>
  </si>
  <si>
    <t>P.PEP-006003-DIC</t>
  </si>
  <si>
    <t>0007577979</t>
  </si>
  <si>
    <t>P.PEP-005871-DIC</t>
  </si>
  <si>
    <t>0009330891</t>
  </si>
  <si>
    <t>P.PEP-006086-DIC</t>
  </si>
  <si>
    <t>0008047110</t>
  </si>
  <si>
    <t>P.PEP-005794-DIC</t>
  </si>
  <si>
    <t>0005577108</t>
  </si>
  <si>
    <t>P.PEP-006051-DIC</t>
  </si>
  <si>
    <t>0007604561</t>
  </si>
  <si>
    <t>P.PEP-005841-DIC</t>
  </si>
  <si>
    <t>0009399159</t>
  </si>
  <si>
    <t>827-122-12201, 827-242-24201, 827-249-24901, 827-248-24801, 827-246-24601, 827-241-24101</t>
  </si>
  <si>
    <t>P.PEP-006078-DIC</t>
  </si>
  <si>
    <t>0008047131</t>
  </si>
  <si>
    <t>P.PEP-006088-DIC</t>
  </si>
  <si>
    <t>0008047106</t>
  </si>
  <si>
    <t>P.PEP-006099-DIC</t>
  </si>
  <si>
    <t>0008043719</t>
  </si>
  <si>
    <t>P.PEP-006056-DIC</t>
  </si>
  <si>
    <t>0007604570</t>
  </si>
  <si>
    <t>P.PEP-005797-DIC</t>
  </si>
  <si>
    <t>0005577082</t>
  </si>
  <si>
    <t>P.PEP-006058-DIC</t>
  </si>
  <si>
    <t>0007604576</t>
  </si>
  <si>
    <t>P.PEP-005795-DIC</t>
  </si>
  <si>
    <t>0005577114</t>
  </si>
  <si>
    <t>P.PEP-006117-DIC</t>
  </si>
  <si>
    <t>0007833758</t>
  </si>
  <si>
    <t>P.PEP-005903-DIC</t>
  </si>
  <si>
    <t>P.PEP-005904-DIC</t>
  </si>
  <si>
    <t>P.PEP-005905-DIC</t>
  </si>
  <si>
    <t>0009427684</t>
  </si>
  <si>
    <t>0009427693</t>
  </si>
  <si>
    <t>0009471095</t>
  </si>
  <si>
    <t>P.PEP-005911-DIC</t>
  </si>
  <si>
    <t>0009471144</t>
  </si>
  <si>
    <t>P.PEP-005907-DIC</t>
  </si>
  <si>
    <t>P.PEP-005910-DIC</t>
  </si>
  <si>
    <t>0009471100</t>
  </si>
  <si>
    <t>0009471105</t>
  </si>
  <si>
    <t>P.PEP-006104-DIC</t>
  </si>
  <si>
    <t>0007833898</t>
  </si>
  <si>
    <t>827-122-12201, 827-242-24201, 827-241-24101, 827-249-24901, 827-326-32602, 827-244-24401</t>
  </si>
  <si>
    <t>P.PEP-006130-DIC</t>
  </si>
  <si>
    <t>0009642633</t>
  </si>
  <si>
    <t>P.PEP-005849-DIC</t>
  </si>
  <si>
    <t>0009413068</t>
  </si>
  <si>
    <t>P.PEP-006018-DIC</t>
  </si>
  <si>
    <t>0007592634</t>
  </si>
  <si>
    <t>827-326-32602, 827-122-12201, 827-249-24901, 827-241-24101</t>
  </si>
  <si>
    <t>P.PEP-006060-DIC</t>
  </si>
  <si>
    <t>0007604590</t>
  </si>
  <si>
    <t>P.PEP-005792-DIC</t>
  </si>
  <si>
    <t>0005577099</t>
  </si>
  <si>
    <t>P.PEP-005774-DIC</t>
  </si>
  <si>
    <t>P.PEP-005833-DIC</t>
  </si>
  <si>
    <t>0017997166</t>
  </si>
  <si>
    <t>0018031344</t>
  </si>
  <si>
    <t>P.PEP-005843-DIC</t>
  </si>
  <si>
    <t>0009399131</t>
  </si>
  <si>
    <t>P.PEP-006090-DIC</t>
  </si>
  <si>
    <t>P.PEP-006101-DIC</t>
  </si>
  <si>
    <t>0008047093</t>
  </si>
  <si>
    <t>0008043701</t>
  </si>
  <si>
    <t>P.PEP-006098-DIC</t>
  </si>
  <si>
    <t>0008043735</t>
  </si>
  <si>
    <t>P.PEP-006108-DIC</t>
  </si>
  <si>
    <t>0007833841</t>
  </si>
  <si>
    <t>P.PEP-005906-DIC</t>
  </si>
  <si>
    <t>P.PEP-005909-DIC</t>
  </si>
  <si>
    <t>0009471097</t>
  </si>
  <si>
    <t>0009471102</t>
  </si>
  <si>
    <t>P.PEP-005860-DIC</t>
  </si>
  <si>
    <t>0009413119</t>
  </si>
  <si>
    <t>P.PEP-005913-DIC</t>
  </si>
  <si>
    <t>0009471112</t>
  </si>
  <si>
    <t>P.PEP-006109-DIC</t>
  </si>
  <si>
    <t>0007833836</t>
  </si>
  <si>
    <t>827-122-12201, 827-242-24201, 827-241-24101, 827-326-32602, 827-249-24901, 827-332-33202, 827-244-24401</t>
  </si>
  <si>
    <t>P.PEP-006106-DIC</t>
  </si>
  <si>
    <t>0007833870</t>
  </si>
  <si>
    <t>P.PEP-006015-DIC</t>
  </si>
  <si>
    <t>0007592630</t>
  </si>
  <si>
    <t>P.PEP-006059-DIC</t>
  </si>
  <si>
    <t>0007604596</t>
  </si>
  <si>
    <t>P.PEP-006040-DIC</t>
  </si>
  <si>
    <t>0007604529</t>
  </si>
  <si>
    <t>P.PEP-005775-DIC</t>
  </si>
  <si>
    <t>0017997178</t>
  </si>
  <si>
    <t>P.PEP-005782-DIC</t>
  </si>
  <si>
    <t>0005564803</t>
  </si>
  <si>
    <t>P.PEP-005783-DIC</t>
  </si>
  <si>
    <t>0005564806</t>
  </si>
  <si>
    <t>P.PEP-005784-DIC</t>
  </si>
  <si>
    <t>0005564808</t>
  </si>
  <si>
    <t>P.PEP-005785-DIC</t>
  </si>
  <si>
    <t>0005564809</t>
  </si>
  <si>
    <t>P.PEP-005786-DIC</t>
  </si>
  <si>
    <t>0005564810</t>
  </si>
  <si>
    <t>P.PEP-005787-DIC</t>
  </si>
  <si>
    <t>0005564811</t>
  </si>
  <si>
    <t>P.PEP-005788-DIC</t>
  </si>
  <si>
    <t>0005564816</t>
  </si>
  <si>
    <t>P.PEP-006150-DIC</t>
  </si>
  <si>
    <t>0000853054</t>
  </si>
  <si>
    <t>P.PEP-006143-DIC</t>
  </si>
  <si>
    <t>0005575192</t>
  </si>
  <si>
    <t>P.PEP-005781-DIC</t>
  </si>
  <si>
    <t>0005577142</t>
  </si>
  <si>
    <t>P.PEP-005800-DIC</t>
  </si>
  <si>
    <t>0005577130</t>
  </si>
  <si>
    <t>P.PEP-005938-DIC</t>
  </si>
  <si>
    <t>0009317524</t>
  </si>
  <si>
    <t>P.PEP-005939-DIC</t>
  </si>
  <si>
    <t>0009317566</t>
  </si>
  <si>
    <t>P.PEP-006142-DIC</t>
  </si>
  <si>
    <t>0005695162</t>
  </si>
  <si>
    <t>827-122-12201, 827-326-32602, 827-241-24101</t>
  </si>
  <si>
    <t>DE ENERO A DICIEMBRE DEL AÑO 2017</t>
  </si>
  <si>
    <t>LISTA DE RAYA DEL 29 DE ENERO AL 03 DE FEBRERO DEL 2017</t>
  </si>
  <si>
    <t>LISTA DE RAYA DEL 15 AL 20 DE ENERO DEL 2017</t>
  </si>
  <si>
    <t>LISTA DE RAYA DEL 22 AL 27 DE ENERO DEL 2017</t>
  </si>
  <si>
    <t>LISTA DE RAYA DEL 02 AL 06 DE ENERO DEL 2017</t>
  </si>
  <si>
    <t>LISTA DE RAYA DEL 08 AL 13 DE ENERO DEL 2017</t>
  </si>
  <si>
    <t>P.PEP-000103-ENE</t>
  </si>
  <si>
    <t>0008517853</t>
  </si>
  <si>
    <t>827-991-99101</t>
  </si>
  <si>
    <t>P.PEP-000104-ENE</t>
  </si>
  <si>
    <t>0008517835</t>
  </si>
  <si>
    <t>827-249-24901, 827-991-99101</t>
  </si>
  <si>
    <t>0008517842</t>
  </si>
  <si>
    <t>P.PEP-000106-ENE</t>
  </si>
  <si>
    <t>P.PEP-000124-ENE</t>
  </si>
  <si>
    <t>0018271867</t>
  </si>
  <si>
    <t>P.PEP-000117-ENE</t>
  </si>
  <si>
    <t>0008517816</t>
  </si>
  <si>
    <t>827-122-12201, 827-242-24201, 827-241-24101, 827-991-99101</t>
  </si>
  <si>
    <t>827-122-12201, 827-249-24901, 827-991-99101</t>
  </si>
  <si>
    <t>P.PEP-000115-ENE</t>
  </si>
  <si>
    <t>0008517801</t>
  </si>
  <si>
    <t>827-122-12201, 827-249-24901, 827-242-24201, 827-241-24101, 827-991-99101</t>
  </si>
  <si>
    <t>P.PEP-000036-ENE</t>
  </si>
  <si>
    <t>0018248138</t>
  </si>
  <si>
    <t>P.PEP-000152-ENE</t>
  </si>
  <si>
    <t>0018292912</t>
  </si>
  <si>
    <t>P.PEP-000042-ENE</t>
  </si>
  <si>
    <t>0008517864</t>
  </si>
  <si>
    <t>0003770173</t>
  </si>
  <si>
    <t>P.PEP-000091-ENE</t>
  </si>
  <si>
    <t>P.PEP-000110-ENE</t>
  </si>
  <si>
    <t>P.PEP-000113-ENE</t>
  </si>
  <si>
    <t>0008517905</t>
  </si>
  <si>
    <t>0008517883</t>
  </si>
  <si>
    <t>P.PEP-000035-ENE</t>
  </si>
  <si>
    <t>P.PEP-000122-ENE</t>
  </si>
  <si>
    <t>0018271884</t>
  </si>
  <si>
    <t>0018249505</t>
  </si>
  <si>
    <t>827-122-12201, 827-241-24101, 827-242-24201, 827-326-32602, 827-991-99101</t>
  </si>
  <si>
    <t>P.PEP-000120-ENE</t>
  </si>
  <si>
    <t>P.PEP-000151-ENE</t>
  </si>
  <si>
    <t>P.PEP-000218-ENE</t>
  </si>
  <si>
    <t>0018271901</t>
  </si>
  <si>
    <t>0018292922</t>
  </si>
  <si>
    <t>0000726721</t>
  </si>
  <si>
    <t>P.PEP-000043-ENE</t>
  </si>
  <si>
    <t>0008517935</t>
  </si>
  <si>
    <t>827-242-24201, 827-241-24101, 827-242-24201, 827-991-99101</t>
  </si>
  <si>
    <t>P.PEP-000057-ENE</t>
  </si>
  <si>
    <t>0008517776</t>
  </si>
  <si>
    <t>827-122-12201, 827-242-24201, 827-249-24901, 827-241-24101, 827-244-24401, 827-248-24801, 827-991-99101</t>
  </si>
  <si>
    <t>P.PEP-000118-ENE</t>
  </si>
  <si>
    <t>0008517826</t>
  </si>
  <si>
    <t>827-122-12201, 827-241-24101, 827-242-24201, 827-244-24401, 827-249-24901, 827-326-32602, 827-246-24601, 827-248-24801, 827-991-99101</t>
  </si>
  <si>
    <t>P.PEP-000125-ENE</t>
  </si>
  <si>
    <t>0018271916</t>
  </si>
  <si>
    <t>P.PEP-000070-ENE</t>
  </si>
  <si>
    <t>0008499731</t>
  </si>
  <si>
    <t>827-332-33202, 827-332-33201, 827-991-99101</t>
  </si>
  <si>
    <t>P.PEP-000071-ENE</t>
  </si>
  <si>
    <t>0008499739</t>
  </si>
  <si>
    <t>P.PEP-000089-ENE</t>
  </si>
  <si>
    <t>0008499759</t>
  </si>
  <si>
    <t>0006927468</t>
  </si>
  <si>
    <t>0006927422</t>
  </si>
  <si>
    <t>P.PEP-000143-ENE</t>
  </si>
  <si>
    <t>P.PEP-000144-ENE</t>
  </si>
  <si>
    <t>P.PEP-000145-ENE</t>
  </si>
  <si>
    <t>0006927490</t>
  </si>
  <si>
    <t>0009182892</t>
  </si>
  <si>
    <t>P.PEP-000146-ENE</t>
  </si>
  <si>
    <t>P.PEP-000058-ENE</t>
  </si>
  <si>
    <t>0008499769</t>
  </si>
  <si>
    <t>827-332-33201, 827-991-99101</t>
  </si>
  <si>
    <t>827-122-12201, 827-241-24101, 827-249-24902, 827-242-24201, 827-249-24901, 827-326-32602, 827-244-24401, 827-991-99101</t>
  </si>
  <si>
    <t>827-241-24101, 827-249-24901, 827-122-12201, 827-326-32602, 827-991-99101</t>
  </si>
  <si>
    <t>GREÑA DE 7M3</t>
  </si>
  <si>
    <t>AMPLIACIÓN DE RED DE AGUA POTABLE DE 2" DE DIÁMETRO LIBRAMIENTO FRANCISCO J. MUJICA.</t>
  </si>
  <si>
    <t>827-613-61301</t>
  </si>
  <si>
    <t>P.PEP-006264-DIC</t>
  </si>
  <si>
    <t>SISTEMA DE AGUA POTABLE Y ALCANTARILLADO</t>
  </si>
  <si>
    <t>AMPLIACION DE LA RED DE AGUA POTABLE DE 22 DE DIAMETRO, LIBRAMIENTO FRANCISCO J. MUJICA</t>
  </si>
  <si>
    <t>AYS-501-2017-027</t>
  </si>
  <si>
    <t>CONSTRUCCIÓN LINEA DE CONDUCCIÓN DE AGUA POTABLE DE 4" Y RED DE DISTRIBUCIÓN DE 2"</t>
  </si>
  <si>
    <t>P.PEP-006265-DIC</t>
  </si>
  <si>
    <t>CONSTRUCCIOND E LA LINEA DE CONDUCCION DE AGUA POTABLE DE 4" Y RED DE DISTRIBUCION DE 2" EN LA CALLE LAS VIAS ENTRE PALMAS Y ROBLES, MUNICIPIO DE ZITACUARO, MICHOACAN</t>
  </si>
  <si>
    <t>AYS-501-2017-028</t>
  </si>
  <si>
    <t>P.PEP-000415-FEB</t>
  </si>
  <si>
    <t>0000740951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</si>
</sst>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&quot;$&quot;#,##0.00"/>
    <numFmt numFmtId="166" formatCode="[$$-80A]#,##0.00"/>
    <numFmt numFmtId="167" formatCode="_-* #,##0.00\ [$€]_-;\-* #,##0.00\ [$€]_-;_-* &quot;-&quot;??\ [$€]_-;_-@_-"/>
    <numFmt numFmtId="168" formatCode="[$-C0A]d\-mmm\-yy;@"/>
    <numFmt numFmtId="169" formatCode="0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/>
      <sz val="1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u/>
      <sz val="9.35"/>
      <color theme="10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9"/>
      <color theme="1"/>
      <name val="Arial Narrow"/>
      <family val="2"/>
    </font>
    <font>
      <sz val="8"/>
      <color theme="5" tint="-0.249977111117893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6" borderId="1" applyNumberFormat="0" applyAlignment="0" applyProtection="0"/>
    <xf numFmtId="167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11" borderId="4" applyNumberFormat="0" applyFont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274">
    <xf numFmtId="0" fontId="0" fillId="0" borderId="0" xfId="0"/>
    <xf numFmtId="0" fontId="27" fillId="0" borderId="0" xfId="0" applyFont="1"/>
    <xf numFmtId="0" fontId="28" fillId="0" borderId="0" xfId="35" applyFont="1" applyAlignment="1" applyProtection="1"/>
    <xf numFmtId="0" fontId="20" fillId="0" borderId="0" xfId="35" applyFont="1" applyAlignment="1" applyProtection="1"/>
    <xf numFmtId="0" fontId="21" fillId="0" borderId="0" xfId="43" applyFont="1" applyBorder="1" applyAlignment="1">
      <alignment horizontal="center"/>
    </xf>
    <xf numFmtId="0" fontId="22" fillId="0" borderId="0" xfId="43" applyFont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169" fontId="22" fillId="0" borderId="0" xfId="43" applyNumberFormat="1" applyFont="1" applyFill="1" applyAlignment="1">
      <alignment horizontal="center" vertical="center" wrapText="1"/>
    </xf>
    <xf numFmtId="0" fontId="23" fillId="0" borderId="0" xfId="43" applyFont="1"/>
    <xf numFmtId="0" fontId="23" fillId="0" borderId="0" xfId="43" applyFont="1" applyAlignment="1">
      <alignment horizontal="center"/>
    </xf>
    <xf numFmtId="169" fontId="23" fillId="0" borderId="0" xfId="43" applyNumberFormat="1" applyFont="1" applyAlignment="1">
      <alignment horizontal="center" vertical="center"/>
    </xf>
    <xf numFmtId="168" fontId="23" fillId="0" borderId="0" xfId="43" applyNumberFormat="1" applyFont="1" applyAlignment="1">
      <alignment horizontal="center"/>
    </xf>
    <xf numFmtId="4" fontId="23" fillId="0" borderId="0" xfId="43" applyNumberFormat="1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center"/>
    </xf>
    <xf numFmtId="0" fontId="22" fillId="0" borderId="0" xfId="43" applyFont="1" applyBorder="1" applyAlignment="1">
      <alignment horizontal="center"/>
    </xf>
    <xf numFmtId="0" fontId="22" fillId="3" borderId="10" xfId="43" applyFont="1" applyFill="1" applyBorder="1" applyAlignment="1">
      <alignment horizontal="center" vertical="center" wrapText="1"/>
    </xf>
    <xf numFmtId="169" fontId="22" fillId="3" borderId="10" xfId="43" applyNumberFormat="1" applyFont="1" applyFill="1" applyBorder="1" applyAlignment="1">
      <alignment horizontal="center" vertical="center" wrapText="1"/>
    </xf>
    <xf numFmtId="168" fontId="22" fillId="3" borderId="10" xfId="43" applyNumberFormat="1" applyFont="1" applyFill="1" applyBorder="1" applyAlignment="1">
      <alignment horizontal="center" vertical="center" wrapText="1"/>
    </xf>
    <xf numFmtId="4" fontId="22" fillId="3" borderId="10" xfId="43" applyNumberFormat="1" applyFont="1" applyFill="1" applyBorder="1" applyAlignment="1">
      <alignment horizontal="center" vertical="center" wrapText="1"/>
    </xf>
    <xf numFmtId="0" fontId="35" fillId="0" borderId="0" xfId="0" applyFont="1" applyAlignment="1"/>
    <xf numFmtId="49" fontId="21" fillId="0" borderId="10" xfId="43" applyNumberFormat="1" applyFont="1" applyBorder="1" applyAlignment="1">
      <alignment horizontal="center" vertical="center"/>
    </xf>
    <xf numFmtId="168" fontId="21" fillId="0" borderId="10" xfId="43" applyNumberFormat="1" applyFont="1" applyBorder="1" applyAlignment="1">
      <alignment horizontal="center" vertical="center"/>
    </xf>
    <xf numFmtId="169" fontId="21" fillId="0" borderId="10" xfId="43" applyNumberFormat="1" applyFont="1" applyBorder="1" applyAlignment="1">
      <alignment horizontal="center" vertical="center"/>
    </xf>
    <xf numFmtId="0" fontId="21" fillId="0" borderId="10" xfId="43" applyFont="1" applyBorder="1" applyAlignment="1">
      <alignment vertical="center"/>
    </xf>
    <xf numFmtId="0" fontId="21" fillId="0" borderId="10" xfId="43" applyFont="1" applyBorder="1" applyAlignment="1">
      <alignment horizontal="center" vertical="center" wrapText="1"/>
    </xf>
    <xf numFmtId="0" fontId="21" fillId="0" borderId="10" xfId="43" applyFont="1" applyBorder="1" applyAlignment="1">
      <alignment horizontal="center" vertical="center"/>
    </xf>
    <xf numFmtId="4" fontId="21" fillId="0" borderId="10" xfId="43" applyNumberFormat="1" applyFont="1" applyBorder="1" applyAlignment="1">
      <alignment horizontal="center" vertical="center"/>
    </xf>
    <xf numFmtId="166" fontId="21" fillId="0" borderId="10" xfId="40" applyNumberFormat="1" applyFont="1" applyBorder="1" applyAlignment="1">
      <alignment vertical="center"/>
    </xf>
    <xf numFmtId="165" fontId="21" fillId="0" borderId="10" xfId="43" applyNumberFormat="1" applyFont="1" applyBorder="1" applyAlignment="1">
      <alignment horizontal="center" vertical="center"/>
    </xf>
    <xf numFmtId="0" fontId="21" fillId="0" borderId="10" xfId="43" applyNumberFormat="1" applyFont="1" applyBorder="1" applyAlignment="1">
      <alignment vertical="center" wrapText="1"/>
    </xf>
    <xf numFmtId="49" fontId="21" fillId="0" borderId="10" xfId="43" applyNumberFormat="1" applyFont="1" applyFill="1" applyBorder="1" applyAlignment="1">
      <alignment horizontal="center" vertical="center"/>
    </xf>
    <xf numFmtId="1" fontId="21" fillId="0" borderId="10" xfId="43" applyNumberFormat="1" applyFont="1" applyBorder="1"/>
    <xf numFmtId="0" fontId="21" fillId="0" borderId="10" xfId="43" applyFont="1" applyBorder="1" applyAlignment="1">
      <alignment vertical="center" wrapText="1"/>
    </xf>
    <xf numFmtId="0" fontId="36" fillId="0" borderId="0" xfId="0" applyFont="1"/>
    <xf numFmtId="49" fontId="36" fillId="0" borderId="11" xfId="0" applyNumberFormat="1" applyFont="1" applyBorder="1" applyAlignment="1">
      <alignment horizontal="center"/>
    </xf>
    <xf numFmtId="0" fontId="36" fillId="0" borderId="11" xfId="0" applyFont="1" applyBorder="1"/>
    <xf numFmtId="0" fontId="36" fillId="0" borderId="0" xfId="0" applyFont="1" applyAlignment="1">
      <alignment horizontal="center"/>
    </xf>
    <xf numFmtId="0" fontId="21" fillId="0" borderId="10" xfId="43" applyNumberFormat="1" applyFont="1" applyBorder="1" applyAlignment="1">
      <alignment horizontal="center" vertical="center"/>
    </xf>
    <xf numFmtId="0" fontId="21" fillId="0" borderId="10" xfId="43" applyNumberFormat="1" applyFont="1" applyBorder="1" applyAlignment="1">
      <alignment horizontal="center" vertical="center" wrapText="1"/>
    </xf>
    <xf numFmtId="0" fontId="21" fillId="0" borderId="10" xfId="43" applyNumberFormat="1" applyFont="1" applyBorder="1"/>
    <xf numFmtId="0" fontId="3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Border="1" applyAlignment="1">
      <alignment horizontal="center" vertical="center"/>
    </xf>
    <xf numFmtId="0" fontId="21" fillId="3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left" vertical="center" wrapText="1"/>
    </xf>
    <xf numFmtId="0" fontId="36" fillId="0" borderId="10" xfId="0" quotePrefix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4" fontId="36" fillId="0" borderId="10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166" fontId="27" fillId="0" borderId="0" xfId="0" applyNumberFormat="1" applyFont="1"/>
    <xf numFmtId="0" fontId="26" fillId="0" borderId="0" xfId="35" applyAlignment="1" applyProtection="1"/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6" fontId="21" fillId="0" borderId="10" xfId="37" applyNumberFormat="1" applyFont="1" applyBorder="1" applyAlignment="1">
      <alignment vertical="center"/>
    </xf>
    <xf numFmtId="0" fontId="21" fillId="0" borderId="10" xfId="43" applyFont="1" applyBorder="1" applyAlignment="1">
      <alignment horizontal="left" vertical="center" wrapText="1"/>
    </xf>
    <xf numFmtId="0" fontId="21" fillId="0" borderId="10" xfId="43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9" fontId="21" fillId="3" borderId="10" xfId="43" applyNumberFormat="1" applyFont="1" applyFill="1" applyBorder="1" applyAlignment="1">
      <alignment horizontal="center" vertical="center" wrapText="1"/>
    </xf>
    <xf numFmtId="168" fontId="21" fillId="3" borderId="10" xfId="43" applyNumberFormat="1" applyFont="1" applyFill="1" applyBorder="1" applyAlignment="1">
      <alignment horizontal="center" vertical="center" wrapText="1"/>
    </xf>
    <xf numFmtId="0" fontId="21" fillId="3" borderId="10" xfId="43" applyFont="1" applyFill="1" applyBorder="1" applyAlignment="1">
      <alignment horizontal="left" vertical="center" wrapText="1"/>
    </xf>
    <xf numFmtId="4" fontId="21" fillId="3" borderId="10" xfId="43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5" fontId="21" fillId="3" borderId="10" xfId="43" applyNumberFormat="1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5" fontId="21" fillId="3" borderId="10" xfId="43" applyNumberFormat="1" applyFont="1" applyFill="1" applyBorder="1" applyAlignment="1">
      <alignment vertical="center"/>
    </xf>
    <xf numFmtId="49" fontId="21" fillId="3" borderId="10" xfId="43" applyNumberFormat="1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2" fontId="21" fillId="0" borderId="10" xfId="43" applyNumberFormat="1" applyFont="1" applyBorder="1" applyAlignment="1">
      <alignment horizontal="center" vertical="center"/>
    </xf>
    <xf numFmtId="0" fontId="21" fillId="0" borderId="10" xfId="43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5" fontId="21" fillId="3" borderId="10" xfId="43" applyNumberFormat="1" applyFont="1" applyFill="1" applyBorder="1" applyAlignment="1">
      <alignment horizontal="right" vertical="center" wrapText="1"/>
    </xf>
    <xf numFmtId="0" fontId="21" fillId="0" borderId="10" xfId="0" quotePrefix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6" fillId="0" borderId="10" xfId="0" quotePrefix="1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0" fontId="21" fillId="0" borderId="10" xfId="0" quotePrefix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quotePrefix="1" applyFont="1" applyBorder="1" applyAlignment="1">
      <alignment horizontal="center"/>
    </xf>
    <xf numFmtId="0" fontId="21" fillId="3" borderId="10" xfId="43" applyNumberFormat="1" applyFont="1" applyFill="1" applyBorder="1" applyAlignment="1">
      <alignment horizontal="center" vertical="center" wrapText="1"/>
    </xf>
    <xf numFmtId="0" fontId="22" fillId="3" borderId="10" xfId="43" applyFont="1" applyFill="1" applyBorder="1" applyAlignment="1">
      <alignment horizontal="center" wrapText="1"/>
    </xf>
    <xf numFmtId="49" fontId="21" fillId="0" borderId="10" xfId="43" applyNumberFormat="1" applyFont="1" applyBorder="1" applyAlignment="1">
      <alignment horizontal="center"/>
    </xf>
    <xf numFmtId="168" fontId="21" fillId="0" borderId="10" xfId="43" applyNumberFormat="1" applyFont="1" applyBorder="1" applyAlignment="1">
      <alignment horizontal="center"/>
    </xf>
    <xf numFmtId="1" fontId="21" fillId="0" borderId="10" xfId="43" applyNumberFormat="1" applyFont="1" applyBorder="1" applyAlignment="1">
      <alignment horizontal="center" vertical="center"/>
    </xf>
    <xf numFmtId="0" fontId="21" fillId="3" borderId="10" xfId="43" applyFont="1" applyFill="1" applyBorder="1" applyAlignment="1">
      <alignment horizontal="center" wrapText="1"/>
    </xf>
    <xf numFmtId="0" fontId="26" fillId="0" borderId="0" xfId="35" applyAlignment="1" applyProtection="1">
      <alignment horizontal="left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4" fontId="21" fillId="3" borderId="10" xfId="39" applyFont="1" applyFill="1" applyBorder="1" applyAlignment="1">
      <alignment horizontal="center" vertical="center" wrapText="1"/>
    </xf>
    <xf numFmtId="44" fontId="21" fillId="3" borderId="10" xfId="39" applyFont="1" applyFill="1" applyBorder="1" applyAlignment="1">
      <alignment vertical="center"/>
    </xf>
    <xf numFmtId="44" fontId="21" fillId="0" borderId="10" xfId="39" applyFont="1" applyBorder="1" applyAlignment="1">
      <alignment vertic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" fontId="21" fillId="0" borderId="10" xfId="43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Border="1"/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14" fontId="21" fillId="0" borderId="10" xfId="43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8" fontId="21" fillId="0" borderId="10" xfId="43" applyNumberFormat="1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1" fillId="0" borderId="10" xfId="39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6" fillId="0" borderId="10" xfId="0" quotePrefix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165" fontId="21" fillId="3" borderId="10" xfId="43" applyNumberFormat="1" applyFont="1" applyFill="1" applyBorder="1" applyAlignment="1">
      <alignment horizontal="center" vertical="center"/>
    </xf>
    <xf numFmtId="166" fontId="21" fillId="0" borderId="10" xfId="4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4" fontId="22" fillId="3" borderId="10" xfId="39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4" fontId="21" fillId="3" borderId="10" xfId="39" applyFont="1" applyFill="1" applyBorder="1" applyAlignment="1">
      <alignment horizontal="center" vertical="center"/>
    </xf>
    <xf numFmtId="44" fontId="21" fillId="0" borderId="10" xfId="39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21" fillId="0" borderId="10" xfId="43" applyNumberFormat="1" applyFont="1" applyFill="1" applyBorder="1" applyAlignment="1">
      <alignment horizontal="center" vertical="center" wrapText="1"/>
    </xf>
    <xf numFmtId="168" fontId="21" fillId="0" borderId="10" xfId="43" applyNumberFormat="1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vertical="center"/>
    </xf>
    <xf numFmtId="0" fontId="21" fillId="0" borderId="10" xfId="43" applyNumberFormat="1" applyFont="1" applyFill="1" applyBorder="1" applyAlignment="1">
      <alignment horizontal="left" vertical="center" wrapText="1"/>
    </xf>
    <xf numFmtId="0" fontId="21" fillId="0" borderId="10" xfId="43" applyFont="1" applyFill="1" applyBorder="1" applyAlignment="1">
      <alignment horizontal="center" vertical="center"/>
    </xf>
    <xf numFmtId="4" fontId="21" fillId="0" borderId="10" xfId="43" applyNumberFormat="1" applyFont="1" applyFill="1" applyBorder="1" applyAlignment="1">
      <alignment horizontal="center" vertical="center"/>
    </xf>
    <xf numFmtId="166" fontId="21" fillId="0" borderId="10" xfId="40" applyNumberFormat="1" applyFont="1" applyFill="1" applyBorder="1" applyAlignment="1">
      <alignment vertical="center"/>
    </xf>
    <xf numFmtId="165" fontId="21" fillId="0" borderId="10" xfId="43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34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69" fontId="23" fillId="0" borderId="0" xfId="43" applyNumberFormat="1" applyFont="1" applyFill="1" applyAlignment="1">
      <alignment horizontal="center" vertical="center"/>
    </xf>
    <xf numFmtId="169" fontId="22" fillId="0" borderId="10" xfId="43" applyNumberFormat="1" applyFont="1" applyFill="1" applyBorder="1" applyAlignment="1">
      <alignment horizontal="center" vertical="center" wrapText="1"/>
    </xf>
    <xf numFmtId="169" fontId="21" fillId="0" borderId="10" xfId="43" applyNumberFormat="1" applyFont="1" applyFill="1" applyBorder="1" applyAlignment="1">
      <alignment horizontal="center" vertical="center" wrapText="1"/>
    </xf>
    <xf numFmtId="0" fontId="21" fillId="0" borderId="10" xfId="43" applyNumberFormat="1" applyFont="1" applyFill="1" applyBorder="1" applyAlignment="1">
      <alignment horizontal="center" vertical="center"/>
    </xf>
    <xf numFmtId="169" fontId="21" fillId="0" borderId="10" xfId="43" applyNumberFormat="1" applyFont="1" applyFill="1" applyBorder="1" applyAlignment="1">
      <alignment horizontal="center" vertical="center"/>
    </xf>
    <xf numFmtId="0" fontId="26" fillId="0" borderId="0" xfId="35" applyFill="1" applyAlignment="1" applyProtection="1"/>
    <xf numFmtId="0" fontId="36" fillId="0" borderId="0" xfId="0" applyFont="1" applyFill="1"/>
    <xf numFmtId="0" fontId="34" fillId="0" borderId="0" xfId="0" applyFont="1" applyAlignment="1">
      <alignment horizontal="center"/>
    </xf>
    <xf numFmtId="0" fontId="37" fillId="0" borderId="0" xfId="45" applyFont="1" applyFill="1" applyBorder="1" applyAlignment="1"/>
    <xf numFmtId="49" fontId="36" fillId="0" borderId="0" xfId="0" applyNumberFormat="1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2" fillId="0" borderId="0" xfId="43" applyFont="1" applyFill="1" applyAlignment="1">
      <alignment horizontal="center" wrapText="1"/>
    </xf>
    <xf numFmtId="49" fontId="21" fillId="0" borderId="11" xfId="43" applyNumberFormat="1" applyFont="1" applyFill="1" applyBorder="1" applyAlignment="1">
      <alignment horizontal="center"/>
    </xf>
    <xf numFmtId="49" fontId="21" fillId="0" borderId="0" xfId="43" applyNumberFormat="1" applyFont="1" applyFill="1" applyBorder="1" applyAlignment="1">
      <alignment horizontal="left" vertical="center"/>
    </xf>
    <xf numFmtId="49" fontId="36" fillId="0" borderId="11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49" fontId="36" fillId="0" borderId="12" xfId="0" applyNumberFormat="1" applyFont="1" applyBorder="1" applyAlignment="1">
      <alignment horizontal="center" vertical="top" wrapText="1"/>
    </xf>
    <xf numFmtId="0" fontId="34" fillId="0" borderId="0" xfId="0" applyFont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2" fillId="0" borderId="0" xfId="35" applyFont="1" applyAlignment="1" applyProtection="1">
      <alignment horizontal="center"/>
    </xf>
    <xf numFmtId="0" fontId="30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49" fontId="39" fillId="0" borderId="0" xfId="43" applyNumberFormat="1" applyFont="1" applyFill="1" applyBorder="1" applyAlignment="1">
      <alignment horizontal="left" vertical="center"/>
    </xf>
    <xf numFmtId="49" fontId="21" fillId="0" borderId="0" xfId="43" applyNumberFormat="1" applyFont="1" applyFill="1" applyBorder="1" applyAlignment="1">
      <alignment horizontal="left" vertical="center" wrapText="1"/>
    </xf>
    <xf numFmtId="49" fontId="21" fillId="0" borderId="11" xfId="43" applyNumberFormat="1" applyFont="1" applyFill="1" applyBorder="1" applyAlignment="1">
      <alignment horizontal="center" wrapText="1"/>
    </xf>
    <xf numFmtId="49" fontId="39" fillId="0" borderId="0" xfId="43" applyNumberFormat="1" applyFont="1" applyFill="1" applyBorder="1" applyAlignment="1">
      <alignment horizontal="left" vertical="center" wrapText="1"/>
    </xf>
  </cellXfs>
  <cellStyles count="55">
    <cellStyle name="Buena 2" xfId="1"/>
    <cellStyle name="Cálculo 2" xfId="2"/>
    <cellStyle name="Celda de comprobación 2" xfId="3"/>
    <cellStyle name="Celda vinculada 2" xfId="4"/>
    <cellStyle name="Encabezado 4 2" xfId="5"/>
    <cellStyle name="Énfasis 1" xfId="6"/>
    <cellStyle name="Énfasis 2" xfId="7"/>
    <cellStyle name="Énfasis 3" xfId="8"/>
    <cellStyle name="Énfasis1 - 20%" xfId="9"/>
    <cellStyle name="Énfasis1 - 40%" xfId="10"/>
    <cellStyle name="Énfasis1 - 60%" xfId="11"/>
    <cellStyle name="Énfasis1 2" xfId="12"/>
    <cellStyle name="Énfasis2 - 20%" xfId="13"/>
    <cellStyle name="Énfasis2 - 40%" xfId="14"/>
    <cellStyle name="Énfasis2 - 60%" xfId="15"/>
    <cellStyle name="Énfasis2 2" xfId="16"/>
    <cellStyle name="Énfasis3 - 20%" xfId="17"/>
    <cellStyle name="Énfasis3 - 40%" xfId="18"/>
    <cellStyle name="Énfasis3 - 60%" xfId="19"/>
    <cellStyle name="Énfasis3 2" xfId="20"/>
    <cellStyle name="Énfasis4 - 20%" xfId="21"/>
    <cellStyle name="Énfasis4 - 40%" xfId="22"/>
    <cellStyle name="Énfasis4 - 60%" xfId="23"/>
    <cellStyle name="Énfasis4 2" xfId="24"/>
    <cellStyle name="Énfasis5 - 20%" xfId="25"/>
    <cellStyle name="Énfasis5 - 40%" xfId="26"/>
    <cellStyle name="Énfasis5 - 60%" xfId="27"/>
    <cellStyle name="Énfasis5 2" xfId="28"/>
    <cellStyle name="Énfasis6 - 20%" xfId="29"/>
    <cellStyle name="Énfasis6 - 40%" xfId="30"/>
    <cellStyle name="Énfasis6 - 60%" xfId="31"/>
    <cellStyle name="Énfasis6 2" xfId="32"/>
    <cellStyle name="Entrada 2" xfId="33"/>
    <cellStyle name="Euro" xfId="34"/>
    <cellStyle name="Hipervínculo" xfId="35" builtinId="8"/>
    <cellStyle name="Incorrecto 2" xfId="36"/>
    <cellStyle name="Millares" xfId="37" builtinId="3"/>
    <cellStyle name="Millares 10 10" xfId="38"/>
    <cellStyle name="Moneda" xfId="39" builtinId="4"/>
    <cellStyle name="Moneda 2" xfId="40"/>
    <cellStyle name="Moneda 3" xfId="41"/>
    <cellStyle name="Neutral 2" xfId="42"/>
    <cellStyle name="Normal" xfId="0" builtinId="0"/>
    <cellStyle name="Normal 2" xfId="43"/>
    <cellStyle name="Normal 2 2" xfId="44"/>
    <cellStyle name="Normal 6" xfId="45"/>
    <cellStyle name="Normal 7" xfId="46"/>
    <cellStyle name="Notas 2" xfId="47"/>
    <cellStyle name="Salida 2" xfId="48"/>
    <cellStyle name="Texto de advertencia 2" xfId="49"/>
    <cellStyle name="Título 1 2" xfId="50"/>
    <cellStyle name="Título 2 2" xfId="51"/>
    <cellStyle name="Título 3 2" xfId="52"/>
    <cellStyle name="Título de hoja" xfId="53"/>
    <cellStyle name="Total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usernames" Target="revisions/userNames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3269" name="7 Grupo"/>
        <xdr:cNvGrpSpPr>
          <a:grpSpLocks/>
        </xdr:cNvGrpSpPr>
      </xdr:nvGrpSpPr>
      <xdr:grpSpPr bwMode="auto">
        <a:xfrm>
          <a:off x="0" y="0"/>
          <a:ext cx="126365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32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84084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408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21313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131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22337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233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497078" name="7 Grupo"/>
        <xdr:cNvGrpSpPr>
          <a:grpSpLocks/>
        </xdr:cNvGrpSpPr>
      </xdr:nvGrpSpPr>
      <xdr:grpSpPr bwMode="auto">
        <a:xfrm>
          <a:off x="0" y="0"/>
          <a:ext cx="12639675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708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94044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404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0221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02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504174" name="7 Grupo"/>
        <xdr:cNvGrpSpPr>
          <a:grpSpLocks/>
        </xdr:cNvGrpSpPr>
      </xdr:nvGrpSpPr>
      <xdr:grpSpPr bwMode="auto">
        <a:xfrm>
          <a:off x="0" y="0"/>
          <a:ext cx="12582525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417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92028" name="7 Grupo"/>
        <xdr:cNvGrpSpPr>
          <a:grpSpLocks/>
        </xdr:cNvGrpSpPr>
      </xdr:nvGrpSpPr>
      <xdr:grpSpPr bwMode="auto">
        <a:xfrm>
          <a:off x="0" y="0"/>
          <a:ext cx="128397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203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5271" name="7 Grupo"/>
        <xdr:cNvGrpSpPr>
          <a:grpSpLocks/>
        </xdr:cNvGrpSpPr>
      </xdr:nvGrpSpPr>
      <xdr:grpSpPr bwMode="auto">
        <a:xfrm>
          <a:off x="0" y="0"/>
          <a:ext cx="12649200" cy="8858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527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02166" name="7 Grupo"/>
        <xdr:cNvGrpSpPr>
          <a:grpSpLocks/>
        </xdr:cNvGrpSpPr>
      </xdr:nvGrpSpPr>
      <xdr:grpSpPr bwMode="auto">
        <a:xfrm>
          <a:off x="0" y="0"/>
          <a:ext cx="12668250" cy="90487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216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72871" name="7 Grupo"/>
        <xdr:cNvGrpSpPr>
          <a:grpSpLocks/>
        </xdr:cNvGrpSpPr>
      </xdr:nvGrpSpPr>
      <xdr:grpSpPr bwMode="auto">
        <a:xfrm>
          <a:off x="0" y="0"/>
          <a:ext cx="127063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287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69853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98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07207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720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06184" name="7 Grupo"/>
        <xdr:cNvGrpSpPr>
          <a:grpSpLocks/>
        </xdr:cNvGrpSpPr>
      </xdr:nvGrpSpPr>
      <xdr:grpSpPr bwMode="auto">
        <a:xfrm>
          <a:off x="0" y="0"/>
          <a:ext cx="126873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618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6259" name="7 Grupo"/>
        <xdr:cNvGrpSpPr>
          <a:grpSpLocks/>
        </xdr:cNvGrpSpPr>
      </xdr:nvGrpSpPr>
      <xdr:grpSpPr bwMode="auto">
        <a:xfrm>
          <a:off x="0" y="0"/>
          <a:ext cx="128397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626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2254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225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490017" name="7 Grupo"/>
        <xdr:cNvGrpSpPr>
          <a:grpSpLocks/>
        </xdr:cNvGrpSpPr>
      </xdr:nvGrpSpPr>
      <xdr:grpSpPr bwMode="auto">
        <a:xfrm>
          <a:off x="0" y="0"/>
          <a:ext cx="12563475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001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6</xdr:row>
      <xdr:rowOff>0</xdr:rowOff>
    </xdr:to>
    <xdr:grpSp>
      <xdr:nvGrpSpPr>
        <xdr:cNvPr id="478999" name="7 Grupo"/>
        <xdr:cNvGrpSpPr>
          <a:grpSpLocks/>
        </xdr:cNvGrpSpPr>
      </xdr:nvGrpSpPr>
      <xdr:grpSpPr bwMode="auto">
        <a:xfrm>
          <a:off x="0" y="0"/>
          <a:ext cx="12573000" cy="142875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900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4267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426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88009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801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7269" name="7 Grupo"/>
        <xdr:cNvGrpSpPr>
          <a:grpSpLocks/>
        </xdr:cNvGrpSpPr>
      </xdr:nvGrpSpPr>
      <xdr:grpSpPr bwMode="auto">
        <a:xfrm>
          <a:off x="0" y="0"/>
          <a:ext cx="126682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72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68837" name="7 Grupo"/>
        <xdr:cNvGrpSpPr>
          <a:grpSpLocks/>
        </xdr:cNvGrpSpPr>
      </xdr:nvGrpSpPr>
      <xdr:grpSpPr bwMode="auto">
        <a:xfrm>
          <a:off x="0" y="0"/>
          <a:ext cx="125444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883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63762" name="7 Grupo"/>
        <xdr:cNvGrpSpPr>
          <a:grpSpLocks/>
        </xdr:cNvGrpSpPr>
      </xdr:nvGrpSpPr>
      <xdr:grpSpPr bwMode="auto">
        <a:xfrm>
          <a:off x="0" y="0"/>
          <a:ext cx="126682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376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08191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819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460764" name="7 Grupo"/>
        <xdr:cNvGrpSpPr>
          <a:grpSpLocks/>
        </xdr:cNvGrpSpPr>
      </xdr:nvGrpSpPr>
      <xdr:grpSpPr bwMode="auto">
        <a:xfrm>
          <a:off x="0" y="0"/>
          <a:ext cx="12430125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076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58749" name="7 Grupo"/>
        <xdr:cNvGrpSpPr>
          <a:grpSpLocks/>
        </xdr:cNvGrpSpPr>
      </xdr:nvGrpSpPr>
      <xdr:grpSpPr bwMode="auto">
        <a:xfrm>
          <a:off x="0" y="0"/>
          <a:ext cx="127158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587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70847" name="7 Grupo"/>
        <xdr:cNvGrpSpPr>
          <a:grpSpLocks/>
        </xdr:cNvGrpSpPr>
      </xdr:nvGrpSpPr>
      <xdr:grpSpPr bwMode="auto">
        <a:xfrm>
          <a:off x="0" y="0"/>
          <a:ext cx="126587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084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09215" name="7 Grupo"/>
        <xdr:cNvGrpSpPr>
          <a:grpSpLocks/>
        </xdr:cNvGrpSpPr>
      </xdr:nvGrpSpPr>
      <xdr:grpSpPr bwMode="auto">
        <a:xfrm>
          <a:off x="0" y="0"/>
          <a:ext cx="126396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921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98096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809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505178" name="7 Grupo"/>
        <xdr:cNvGrpSpPr>
          <a:grpSpLocks/>
        </xdr:cNvGrpSpPr>
      </xdr:nvGrpSpPr>
      <xdr:grpSpPr bwMode="auto">
        <a:xfrm>
          <a:off x="0" y="0"/>
          <a:ext cx="12687300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518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25354" name="7 Grupo"/>
        <xdr:cNvGrpSpPr>
          <a:grpSpLocks/>
        </xdr:cNvGrpSpPr>
      </xdr:nvGrpSpPr>
      <xdr:grpSpPr bwMode="auto">
        <a:xfrm>
          <a:off x="0" y="0"/>
          <a:ext cx="128397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535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24348" name="7 Grupo"/>
        <xdr:cNvGrpSpPr>
          <a:grpSpLocks/>
        </xdr:cNvGrpSpPr>
      </xdr:nvGrpSpPr>
      <xdr:grpSpPr bwMode="auto">
        <a:xfrm>
          <a:off x="0" y="0"/>
          <a:ext cx="128397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435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523333" name="7 Grupo"/>
        <xdr:cNvGrpSpPr>
          <a:grpSpLocks/>
        </xdr:cNvGrpSpPr>
      </xdr:nvGrpSpPr>
      <xdr:grpSpPr bwMode="auto">
        <a:xfrm>
          <a:off x="0" y="0"/>
          <a:ext cx="12639675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333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20291" name="7 Grupo"/>
        <xdr:cNvGrpSpPr>
          <a:grpSpLocks/>
        </xdr:cNvGrpSpPr>
      </xdr:nvGrpSpPr>
      <xdr:grpSpPr bwMode="auto">
        <a:xfrm>
          <a:off x="0" y="0"/>
          <a:ext cx="127063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029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96085" name="7 Grupo"/>
        <xdr:cNvGrpSpPr>
          <a:grpSpLocks/>
        </xdr:cNvGrpSpPr>
      </xdr:nvGrpSpPr>
      <xdr:grpSpPr bwMode="auto">
        <a:xfrm>
          <a:off x="0" y="0"/>
          <a:ext cx="127063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608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80022" name="7 Grupo"/>
        <xdr:cNvGrpSpPr>
          <a:grpSpLocks/>
        </xdr:cNvGrpSpPr>
      </xdr:nvGrpSpPr>
      <xdr:grpSpPr bwMode="auto">
        <a:xfrm>
          <a:off x="0" y="0"/>
          <a:ext cx="127063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002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464777" name="7 Grupo"/>
        <xdr:cNvGrpSpPr>
          <a:grpSpLocks/>
        </xdr:cNvGrpSpPr>
      </xdr:nvGrpSpPr>
      <xdr:grpSpPr bwMode="auto">
        <a:xfrm>
          <a:off x="0" y="0"/>
          <a:ext cx="12734925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477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65792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57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73890" name="7 Grupo"/>
        <xdr:cNvGrpSpPr>
          <a:grpSpLocks/>
        </xdr:cNvGrpSpPr>
      </xdr:nvGrpSpPr>
      <xdr:grpSpPr bwMode="auto">
        <a:xfrm>
          <a:off x="0" y="0"/>
          <a:ext cx="126206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389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26363" name="7 Grupo"/>
        <xdr:cNvGrpSpPr>
          <a:grpSpLocks/>
        </xdr:cNvGrpSpPr>
      </xdr:nvGrpSpPr>
      <xdr:grpSpPr bwMode="auto">
        <a:xfrm>
          <a:off x="0" y="0"/>
          <a:ext cx="126492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636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01151" name="7 Grupo"/>
        <xdr:cNvGrpSpPr>
          <a:grpSpLocks/>
        </xdr:cNvGrpSpPr>
      </xdr:nvGrpSpPr>
      <xdr:grpSpPr bwMode="auto">
        <a:xfrm>
          <a:off x="0" y="0"/>
          <a:ext cx="126873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115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76953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69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74908" name="7 Grupo"/>
        <xdr:cNvGrpSpPr>
          <a:grpSpLocks/>
        </xdr:cNvGrpSpPr>
      </xdr:nvGrpSpPr>
      <xdr:grpSpPr bwMode="auto">
        <a:xfrm>
          <a:off x="0" y="0"/>
          <a:ext cx="128397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491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81041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10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475933" name="7 Grupo"/>
        <xdr:cNvGrpSpPr>
          <a:grpSpLocks/>
        </xdr:cNvGrpSpPr>
      </xdr:nvGrpSpPr>
      <xdr:grpSpPr bwMode="auto">
        <a:xfrm>
          <a:off x="0" y="0"/>
          <a:ext cx="12601575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593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27381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2738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71856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185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82055" name="7 Grupo"/>
        <xdr:cNvGrpSpPr>
          <a:grpSpLocks/>
        </xdr:cNvGrpSpPr>
      </xdr:nvGrpSpPr>
      <xdr:grpSpPr bwMode="auto">
        <a:xfrm>
          <a:off x="0" y="0"/>
          <a:ext cx="126492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205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518277" name="7 Grupo"/>
        <xdr:cNvGrpSpPr>
          <a:grpSpLocks/>
        </xdr:cNvGrpSpPr>
      </xdr:nvGrpSpPr>
      <xdr:grpSpPr bwMode="auto">
        <a:xfrm>
          <a:off x="0" y="0"/>
          <a:ext cx="12573000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827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1232" name="7 Grupo"/>
        <xdr:cNvGrpSpPr>
          <a:grpSpLocks/>
        </xdr:cNvGrpSpPr>
      </xdr:nvGrpSpPr>
      <xdr:grpSpPr bwMode="auto">
        <a:xfrm>
          <a:off x="0" y="0"/>
          <a:ext cx="127063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123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77979" name="7 Grupo"/>
        <xdr:cNvGrpSpPr>
          <a:grpSpLocks/>
        </xdr:cNvGrpSpPr>
      </xdr:nvGrpSpPr>
      <xdr:grpSpPr bwMode="auto">
        <a:xfrm>
          <a:off x="0" y="0"/>
          <a:ext cx="126682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7798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59743" name="7 Grupo"/>
        <xdr:cNvGrpSpPr>
          <a:grpSpLocks/>
        </xdr:cNvGrpSpPr>
      </xdr:nvGrpSpPr>
      <xdr:grpSpPr bwMode="auto">
        <a:xfrm>
          <a:off x="0" y="0"/>
          <a:ext cx="1268730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5974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771525</xdr:colOff>
      <xdr:row>4</xdr:row>
      <xdr:rowOff>0</xdr:rowOff>
    </xdr:to>
    <xdr:grpSp>
      <xdr:nvGrpSpPr>
        <xdr:cNvPr id="467820" name="7 Grupo"/>
        <xdr:cNvGrpSpPr>
          <a:grpSpLocks/>
        </xdr:cNvGrpSpPr>
      </xdr:nvGrpSpPr>
      <xdr:grpSpPr bwMode="auto">
        <a:xfrm>
          <a:off x="0" y="0"/>
          <a:ext cx="12592050" cy="952500"/>
          <a:chOff x="0" y="0"/>
          <a:chExt cx="11308080" cy="1143000"/>
        </a:xfrm>
      </xdr:grpSpPr>
      <xdr:sp macro="" textlink="">
        <xdr:nvSpPr>
          <xdr:cNvPr id="9" name="8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782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6</xdr:row>
      <xdr:rowOff>0</xdr:rowOff>
    </xdr:to>
    <xdr:grpSp>
      <xdr:nvGrpSpPr>
        <xdr:cNvPr id="489002" name="7 Grupo"/>
        <xdr:cNvGrpSpPr>
          <a:grpSpLocks/>
        </xdr:cNvGrpSpPr>
      </xdr:nvGrpSpPr>
      <xdr:grpSpPr bwMode="auto">
        <a:xfrm>
          <a:off x="0" y="0"/>
          <a:ext cx="12392025" cy="142875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900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86059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606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85081" name="7 Grupo"/>
        <xdr:cNvGrpSpPr>
          <a:grpSpLocks/>
        </xdr:cNvGrpSpPr>
      </xdr:nvGrpSpPr>
      <xdr:grpSpPr bwMode="auto">
        <a:xfrm>
          <a:off x="0" y="0"/>
          <a:ext cx="13011150" cy="89535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508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99118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912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0</xdr:rowOff>
    </xdr:to>
    <xdr:grpSp>
      <xdr:nvGrpSpPr>
        <xdr:cNvPr id="466801" name="7 Grupo"/>
        <xdr:cNvGrpSpPr>
          <a:grpSpLocks/>
        </xdr:cNvGrpSpPr>
      </xdr:nvGrpSpPr>
      <xdr:grpSpPr bwMode="auto">
        <a:xfrm>
          <a:off x="0" y="0"/>
          <a:ext cx="12582525" cy="1190625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680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19292" name="7 Grupo"/>
        <xdr:cNvGrpSpPr>
          <a:grpSpLocks/>
        </xdr:cNvGrpSpPr>
      </xdr:nvGrpSpPr>
      <xdr:grpSpPr bwMode="auto">
        <a:xfrm>
          <a:off x="0" y="0"/>
          <a:ext cx="126682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192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03184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318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87047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8704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93027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9302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500129" name="7 Grupo"/>
        <xdr:cNvGrpSpPr>
          <a:grpSpLocks/>
        </xdr:cNvGrpSpPr>
      </xdr:nvGrpSpPr>
      <xdr:grpSpPr bwMode="auto">
        <a:xfrm>
          <a:off x="0" y="0"/>
          <a:ext cx="1258252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50013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61741" name="7 Grupo"/>
        <xdr:cNvGrpSpPr>
          <a:grpSpLocks/>
        </xdr:cNvGrpSpPr>
      </xdr:nvGrpSpPr>
      <xdr:grpSpPr bwMode="auto">
        <a:xfrm>
          <a:off x="0" y="0"/>
          <a:ext cx="12820650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17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462744" name="7 Grupo"/>
        <xdr:cNvGrpSpPr>
          <a:grpSpLocks/>
        </xdr:cNvGrpSpPr>
      </xdr:nvGrpSpPr>
      <xdr:grpSpPr bwMode="auto">
        <a:xfrm>
          <a:off x="0" y="0"/>
          <a:ext cx="12677775" cy="952500"/>
          <a:chOff x="0" y="0"/>
          <a:chExt cx="11308080" cy="1143000"/>
        </a:xfrm>
      </xdr:grpSpPr>
      <xdr:sp macro="" textlink="">
        <xdr:nvSpPr>
          <xdr:cNvPr id="3" name="2 CuadroTexto"/>
          <xdr:cNvSpPr txBox="1"/>
        </xdr:nvSpPr>
        <xdr:spPr>
          <a:xfrm>
            <a:off x="0" y="0"/>
            <a:ext cx="11308080" cy="1143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 u="none" strike="noStrike">
                <a:solidFill>
                  <a:srgbClr val="000000"/>
                </a:solidFill>
                <a:effectLst/>
                <a:latin typeface="Arial Narrow"/>
              </a:rPr>
              <a:t>ANEXO 2: RELACIÓN DE GASTOS REALIZADOS EN OBRAS EJECUTADAS POR ADMINISTRACIÓN DIRECTA</a:t>
            </a:r>
            <a:r>
              <a:rPr lang="es-MX"/>
              <a:t> </a:t>
            </a:r>
            <a:endParaRPr lang="es-MX" sz="1100"/>
          </a:p>
        </xdr:txBody>
      </xdr:sp>
      <xdr:pic>
        <xdr:nvPicPr>
          <xdr:cNvPr id="46274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662" t="27039" r="1485" b="57370"/>
          <a:stretch>
            <a:fillRect/>
          </a:stretch>
        </xdr:blipFill>
        <xdr:spPr bwMode="auto">
          <a:xfrm>
            <a:off x="9631680" y="106680"/>
            <a:ext cx="855650" cy="90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BD3E90D-80E8-4860-820E-421CDA1C431F}" diskRevisions="1" revisionId="1" version="2">
  <header guid="{881F4928-5440-4AED-80CD-B9E7EE8D8C69}" dateTime="2018-03-23T11:17:51" maxSheetId="67" userName="Tesoreria Zitacuaro" r:id="rId1">
    <sheetIdMap count="6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</sheetIdMap>
  </header>
  <header guid="{8BD3E90D-80E8-4860-820E-421CDA1C431F}" dateTime="2018-04-13T10:47:34" maxSheetId="67" userName="I.S.C. Roberto Alvarado Sabino" r:id="rId2">
    <sheetIdMap count="6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  <sheetId val="32"/>
      <sheetId val="33"/>
      <sheetId val="34"/>
      <sheetId val="35"/>
      <sheetId val="36"/>
      <sheetId val="37"/>
      <sheetId val="38"/>
      <sheetId val="39"/>
      <sheetId val="40"/>
      <sheetId val="41"/>
      <sheetId val="42"/>
      <sheetId val="43"/>
      <sheetId val="44"/>
      <sheetId val="45"/>
      <sheetId val="46"/>
      <sheetId val="47"/>
      <sheetId val="48"/>
      <sheetId val="49"/>
      <sheetId val="50"/>
      <sheetId val="51"/>
      <sheetId val="52"/>
      <sheetId val="53"/>
      <sheetId val="54"/>
      <sheetId val="55"/>
      <sheetId val="56"/>
      <sheetId val="57"/>
      <sheetId val="58"/>
      <sheetId val="59"/>
      <sheetId val="60"/>
      <sheetId val="61"/>
      <sheetId val="62"/>
      <sheetId val="63"/>
      <sheetId val="64"/>
      <sheetId val="65"/>
      <sheetId val="6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58" customView="1" name="Z_B199B117_5486_47F8_B363_AA7ED6A717E7_.wvu.PrintArea" hidden="1" oldHidden="1">
    <formula>'152-URB'!$A$1:$M$106</formula>
  </rdn>
  <rcv guid="{B199B117-5486-47F8-B363-AA7ED6A717E7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3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4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4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4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5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5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drawing" Target="../drawings/drawing19.xml"/><Relationship Id="rId4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5" Type="http://schemas.openxmlformats.org/officeDocument/2006/relationships/drawing" Target="../drawings/drawing20.xml"/><Relationship Id="rId4" Type="http://schemas.openxmlformats.org/officeDocument/2006/relationships/printerSettings" Target="../printerSettings/printerSettings6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drawing" Target="../drawings/drawing21.xml"/><Relationship Id="rId4" Type="http://schemas.openxmlformats.org/officeDocument/2006/relationships/printerSettings" Target="../printerSettings/printerSettings6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5" Type="http://schemas.openxmlformats.org/officeDocument/2006/relationships/drawing" Target="../drawings/drawing22.xml"/><Relationship Id="rId4" Type="http://schemas.openxmlformats.org/officeDocument/2006/relationships/printerSettings" Target="../printerSettings/printerSettings6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5" Type="http://schemas.openxmlformats.org/officeDocument/2006/relationships/drawing" Target="../drawings/drawing23.xml"/><Relationship Id="rId4" Type="http://schemas.openxmlformats.org/officeDocument/2006/relationships/printerSettings" Target="../printerSettings/printerSettings6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5" Type="http://schemas.openxmlformats.org/officeDocument/2006/relationships/drawing" Target="../drawings/drawing24.xml"/><Relationship Id="rId4" Type="http://schemas.openxmlformats.org/officeDocument/2006/relationships/printerSettings" Target="../printerSettings/printerSettings7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drawing" Target="../drawings/drawing25.xml"/><Relationship Id="rId4" Type="http://schemas.openxmlformats.org/officeDocument/2006/relationships/printerSettings" Target="../printerSettings/printerSettings7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drawing" Target="../drawings/drawing26.xml"/><Relationship Id="rId4" Type="http://schemas.openxmlformats.org/officeDocument/2006/relationships/printerSettings" Target="../printerSettings/printerSettings7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5" Type="http://schemas.openxmlformats.org/officeDocument/2006/relationships/drawing" Target="../drawings/drawing27.xml"/><Relationship Id="rId4" Type="http://schemas.openxmlformats.org/officeDocument/2006/relationships/printerSettings" Target="../printerSettings/printerSettings8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5" Type="http://schemas.openxmlformats.org/officeDocument/2006/relationships/drawing" Target="../drawings/drawing28.xml"/><Relationship Id="rId4" Type="http://schemas.openxmlformats.org/officeDocument/2006/relationships/printerSettings" Target="../printerSettings/printerSettings8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5" Type="http://schemas.openxmlformats.org/officeDocument/2006/relationships/drawing" Target="../drawings/drawing29.xml"/><Relationship Id="rId4" Type="http://schemas.openxmlformats.org/officeDocument/2006/relationships/printerSettings" Target="../printerSettings/printerSettings8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5" Type="http://schemas.openxmlformats.org/officeDocument/2006/relationships/drawing" Target="../drawings/drawing30.xml"/><Relationship Id="rId4" Type="http://schemas.openxmlformats.org/officeDocument/2006/relationships/printerSettings" Target="../printerSettings/printerSettings9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drawing" Target="../drawings/drawing31.xml"/><Relationship Id="rId4" Type="http://schemas.openxmlformats.org/officeDocument/2006/relationships/printerSettings" Target="../printerSettings/printerSettings9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5" Type="http://schemas.openxmlformats.org/officeDocument/2006/relationships/drawing" Target="../drawings/drawing32.xml"/><Relationship Id="rId4" Type="http://schemas.openxmlformats.org/officeDocument/2006/relationships/printerSettings" Target="../printerSettings/printerSettings96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5" Type="http://schemas.openxmlformats.org/officeDocument/2006/relationships/drawing" Target="../drawings/drawing33.xml"/><Relationship Id="rId4" Type="http://schemas.openxmlformats.org/officeDocument/2006/relationships/printerSettings" Target="../printerSettings/printerSettings99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5" Type="http://schemas.openxmlformats.org/officeDocument/2006/relationships/drawing" Target="../drawings/drawing34.xml"/><Relationship Id="rId4" Type="http://schemas.openxmlformats.org/officeDocument/2006/relationships/printerSettings" Target="../printerSettings/printerSettings10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5" Type="http://schemas.openxmlformats.org/officeDocument/2006/relationships/drawing" Target="../drawings/drawing35.xml"/><Relationship Id="rId4" Type="http://schemas.openxmlformats.org/officeDocument/2006/relationships/printerSettings" Target="../printerSettings/printerSettings10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drawing" Target="../drawings/drawing36.xml"/><Relationship Id="rId4" Type="http://schemas.openxmlformats.org/officeDocument/2006/relationships/printerSettings" Target="../printerSettings/printerSettings108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5" Type="http://schemas.openxmlformats.org/officeDocument/2006/relationships/drawing" Target="../drawings/drawing37.xml"/><Relationship Id="rId4" Type="http://schemas.openxmlformats.org/officeDocument/2006/relationships/printerSettings" Target="../printerSettings/printerSettings111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5" Type="http://schemas.openxmlformats.org/officeDocument/2006/relationships/drawing" Target="../drawings/drawing38.xml"/><Relationship Id="rId4" Type="http://schemas.openxmlformats.org/officeDocument/2006/relationships/printerSettings" Target="../printerSettings/printerSettings114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5" Type="http://schemas.openxmlformats.org/officeDocument/2006/relationships/drawing" Target="../drawings/drawing39.xml"/><Relationship Id="rId4" Type="http://schemas.openxmlformats.org/officeDocument/2006/relationships/printerSettings" Target="../printerSettings/printerSettings1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2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5" Type="http://schemas.openxmlformats.org/officeDocument/2006/relationships/drawing" Target="../drawings/drawing40.xml"/><Relationship Id="rId4" Type="http://schemas.openxmlformats.org/officeDocument/2006/relationships/printerSettings" Target="../printerSettings/printerSettings12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drawing" Target="../drawings/drawing41.xml"/><Relationship Id="rId4" Type="http://schemas.openxmlformats.org/officeDocument/2006/relationships/printerSettings" Target="../printerSettings/printerSettings123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5" Type="http://schemas.openxmlformats.org/officeDocument/2006/relationships/drawing" Target="../drawings/drawing42.xml"/><Relationship Id="rId4" Type="http://schemas.openxmlformats.org/officeDocument/2006/relationships/printerSettings" Target="../printerSettings/printerSettings126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5" Type="http://schemas.openxmlformats.org/officeDocument/2006/relationships/drawing" Target="../drawings/drawing43.xml"/><Relationship Id="rId4" Type="http://schemas.openxmlformats.org/officeDocument/2006/relationships/printerSettings" Target="../printerSettings/printerSettings129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5" Type="http://schemas.openxmlformats.org/officeDocument/2006/relationships/drawing" Target="../drawings/drawing44.xml"/><Relationship Id="rId4" Type="http://schemas.openxmlformats.org/officeDocument/2006/relationships/printerSettings" Target="../printerSettings/printerSettings132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5" Type="http://schemas.openxmlformats.org/officeDocument/2006/relationships/drawing" Target="../drawings/drawing45.xml"/><Relationship Id="rId4" Type="http://schemas.openxmlformats.org/officeDocument/2006/relationships/printerSettings" Target="../printerSettings/printerSettings13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5" Type="http://schemas.openxmlformats.org/officeDocument/2006/relationships/drawing" Target="../drawings/drawing46.xml"/><Relationship Id="rId4" Type="http://schemas.openxmlformats.org/officeDocument/2006/relationships/printerSettings" Target="../printerSettings/printerSettings138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5" Type="http://schemas.openxmlformats.org/officeDocument/2006/relationships/drawing" Target="../drawings/drawing47.xml"/><Relationship Id="rId4" Type="http://schemas.openxmlformats.org/officeDocument/2006/relationships/printerSettings" Target="../printerSettings/printerSettings141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5" Type="http://schemas.openxmlformats.org/officeDocument/2006/relationships/drawing" Target="../drawings/drawing48.xml"/><Relationship Id="rId4" Type="http://schemas.openxmlformats.org/officeDocument/2006/relationships/printerSettings" Target="../printerSettings/printerSettings144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5" Type="http://schemas.openxmlformats.org/officeDocument/2006/relationships/drawing" Target="../drawings/drawing49.xml"/><Relationship Id="rId4" Type="http://schemas.openxmlformats.org/officeDocument/2006/relationships/printerSettings" Target="../printerSettings/printerSettings1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5" Type="http://schemas.openxmlformats.org/officeDocument/2006/relationships/drawing" Target="../drawings/drawing50.xml"/><Relationship Id="rId4" Type="http://schemas.openxmlformats.org/officeDocument/2006/relationships/printerSettings" Target="../printerSettings/printerSettings1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5" Type="http://schemas.openxmlformats.org/officeDocument/2006/relationships/drawing" Target="../drawings/drawing51.xml"/><Relationship Id="rId4" Type="http://schemas.openxmlformats.org/officeDocument/2006/relationships/printerSettings" Target="../printerSettings/printerSettings153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5" Type="http://schemas.openxmlformats.org/officeDocument/2006/relationships/drawing" Target="../drawings/drawing52.xml"/><Relationship Id="rId4" Type="http://schemas.openxmlformats.org/officeDocument/2006/relationships/printerSettings" Target="../printerSettings/printerSettings15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5" Type="http://schemas.openxmlformats.org/officeDocument/2006/relationships/drawing" Target="../drawings/drawing53.xml"/><Relationship Id="rId4" Type="http://schemas.openxmlformats.org/officeDocument/2006/relationships/printerSettings" Target="../printerSettings/printerSettings159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5" Type="http://schemas.openxmlformats.org/officeDocument/2006/relationships/drawing" Target="../drawings/drawing54.xml"/><Relationship Id="rId4" Type="http://schemas.openxmlformats.org/officeDocument/2006/relationships/printerSettings" Target="../printerSettings/printerSettings162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64.bin"/><Relationship Id="rId1" Type="http://schemas.openxmlformats.org/officeDocument/2006/relationships/printerSettings" Target="../printerSettings/printerSettings163.bin"/><Relationship Id="rId5" Type="http://schemas.openxmlformats.org/officeDocument/2006/relationships/drawing" Target="../drawings/drawing55.xml"/><Relationship Id="rId4" Type="http://schemas.openxmlformats.org/officeDocument/2006/relationships/printerSettings" Target="../printerSettings/printerSettings16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5" Type="http://schemas.openxmlformats.org/officeDocument/2006/relationships/drawing" Target="../drawings/drawing56.xml"/><Relationship Id="rId4" Type="http://schemas.openxmlformats.org/officeDocument/2006/relationships/printerSettings" Target="../printerSettings/printerSettings168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5" Type="http://schemas.openxmlformats.org/officeDocument/2006/relationships/drawing" Target="../drawings/drawing57.xml"/><Relationship Id="rId4" Type="http://schemas.openxmlformats.org/officeDocument/2006/relationships/printerSettings" Target="../printerSettings/printerSettings171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4.bin"/><Relationship Id="rId7" Type="http://schemas.openxmlformats.org/officeDocument/2006/relationships/drawing" Target="../drawings/drawing58.xml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Relationship Id="rId6" Type="http://schemas.openxmlformats.org/officeDocument/2006/relationships/printerSettings" Target="../printerSettings/printerSettings175.bin"/><Relationship Id="rId5" Type="http://schemas.openxmlformats.org/officeDocument/2006/relationships/hyperlink" Target="../../../../../AppData/Local/8.3.%20POA_2017_(MODIFICATORIO%201)%20FINAL%20(11%20JULIO%202017).xlsx" TargetMode="External"/><Relationship Id="rId4" Type="http://schemas.openxmlformats.org/officeDocument/2006/relationships/hyperlink" Target="../../../../../Documents%20and%20Settings/Usuario/Mis%20documentos/Downloads/CAPITALIZABLE.xlsx" TargetMode="Externa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77.bin"/><Relationship Id="rId1" Type="http://schemas.openxmlformats.org/officeDocument/2006/relationships/printerSettings" Target="../printerSettings/printerSettings176.bin"/><Relationship Id="rId5" Type="http://schemas.openxmlformats.org/officeDocument/2006/relationships/drawing" Target="../drawings/drawing59.xml"/><Relationship Id="rId4" Type="http://schemas.openxmlformats.org/officeDocument/2006/relationships/printerSettings" Target="../printerSettings/printerSettings17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18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79.bin"/><Relationship Id="rId5" Type="http://schemas.openxmlformats.org/officeDocument/2006/relationships/drawing" Target="../drawings/drawing60.xml"/><Relationship Id="rId4" Type="http://schemas.openxmlformats.org/officeDocument/2006/relationships/printerSettings" Target="../printerSettings/printerSettings181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82.bin"/><Relationship Id="rId5" Type="http://schemas.openxmlformats.org/officeDocument/2006/relationships/drawing" Target="../drawings/drawing61.xml"/><Relationship Id="rId4" Type="http://schemas.openxmlformats.org/officeDocument/2006/relationships/printerSettings" Target="../printerSettings/printerSettings184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85.bin"/><Relationship Id="rId5" Type="http://schemas.openxmlformats.org/officeDocument/2006/relationships/drawing" Target="../drawings/drawing62.xml"/><Relationship Id="rId4" Type="http://schemas.openxmlformats.org/officeDocument/2006/relationships/printerSettings" Target="../printerSettings/printerSettings187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5" Type="http://schemas.openxmlformats.org/officeDocument/2006/relationships/drawing" Target="../drawings/drawing63.xml"/><Relationship Id="rId4" Type="http://schemas.openxmlformats.org/officeDocument/2006/relationships/printerSettings" Target="../printerSettings/printerSettings190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5" Type="http://schemas.openxmlformats.org/officeDocument/2006/relationships/drawing" Target="../drawings/drawing64.xml"/><Relationship Id="rId4" Type="http://schemas.openxmlformats.org/officeDocument/2006/relationships/printerSettings" Target="../printerSettings/printerSettings193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95.bin"/><Relationship Id="rId1" Type="http://schemas.openxmlformats.org/officeDocument/2006/relationships/printerSettings" Target="../printerSettings/printerSettings194.bin"/><Relationship Id="rId5" Type="http://schemas.openxmlformats.org/officeDocument/2006/relationships/drawing" Target="../drawings/drawing65.xml"/><Relationship Id="rId4" Type="http://schemas.openxmlformats.org/officeDocument/2006/relationships/printerSettings" Target="../printerSettings/printerSettings196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198.bin"/><Relationship Id="rId1" Type="http://schemas.openxmlformats.org/officeDocument/2006/relationships/printerSettings" Target="../printerSettings/printerSettings197.bin"/><Relationship Id="rId5" Type="http://schemas.openxmlformats.org/officeDocument/2006/relationships/drawing" Target="../drawings/drawing66.xml"/><Relationship Id="rId4" Type="http://schemas.openxmlformats.org/officeDocument/2006/relationships/printerSettings" Target="../printerSettings/printerSettings19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cuments%20and%20Settings/Usuario/Mis%20documentos/Downloads/CAPITALIZABLE.xlsx" TargetMode="Externa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39"/>
  <sheetViews>
    <sheetView tabSelected="1" view="pageBreakPreview" zoomScale="60" zoomScaleNormal="100" workbookViewId="0">
      <selection activeCell="L10" sqref="L10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.710937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8.75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8.75" x14ac:dyDescent="0.3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8.75" x14ac:dyDescent="0.3">
      <c r="A5" s="176" t="s">
        <v>7</v>
      </c>
      <c r="B5" s="48" t="s">
        <v>8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9" customHeight="1" x14ac:dyDescent="0.3">
      <c r="A6" s="18"/>
      <c r="B6" s="18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1651</v>
      </c>
      <c r="D11" s="259"/>
      <c r="E11" s="259"/>
      <c r="F11" s="259"/>
      <c r="G11" s="259"/>
      <c r="H11" s="8" t="s">
        <v>13</v>
      </c>
      <c r="I11" s="260" t="s">
        <v>3574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x14ac:dyDescent="0.3">
      <c r="A14" s="52" t="s">
        <v>2609</v>
      </c>
      <c r="B14" s="53" t="s">
        <v>2606</v>
      </c>
      <c r="C14" s="54">
        <v>42996</v>
      </c>
      <c r="D14" s="75" t="s">
        <v>2048</v>
      </c>
      <c r="E14" s="76">
        <v>42979</v>
      </c>
      <c r="F14" s="76" t="s">
        <v>711</v>
      </c>
      <c r="G14" s="38" t="s">
        <v>58</v>
      </c>
      <c r="H14" s="77" t="s">
        <v>2049</v>
      </c>
      <c r="I14" s="50" t="s">
        <v>249</v>
      </c>
      <c r="J14" s="78">
        <v>25</v>
      </c>
      <c r="K14" s="138">
        <v>184.48</v>
      </c>
      <c r="L14" s="34">
        <f t="shared" ref="L14:L24" si="0">J14*K14*0.16</f>
        <v>737.92</v>
      </c>
      <c r="M14" s="33">
        <f t="shared" ref="M14:M24" si="1">J14*K14+L14</f>
        <v>5349.92</v>
      </c>
    </row>
    <row r="15" spans="1:13" x14ac:dyDescent="0.3">
      <c r="A15" s="52" t="s">
        <v>2608</v>
      </c>
      <c r="B15" s="53" t="s">
        <v>2605</v>
      </c>
      <c r="C15" s="54">
        <v>42996</v>
      </c>
      <c r="D15" s="75" t="s">
        <v>2050</v>
      </c>
      <c r="E15" s="76">
        <v>42979</v>
      </c>
      <c r="F15" s="76" t="s">
        <v>630</v>
      </c>
      <c r="G15" s="38" t="s">
        <v>58</v>
      </c>
      <c r="H15" s="77" t="s">
        <v>59</v>
      </c>
      <c r="I15" s="50" t="s">
        <v>424</v>
      </c>
      <c r="J15" s="78">
        <v>1</v>
      </c>
      <c r="K15" s="138">
        <v>2974.13</v>
      </c>
      <c r="L15" s="34">
        <f t="shared" si="0"/>
        <v>475.86080000000004</v>
      </c>
      <c r="M15" s="33">
        <f t="shared" si="1"/>
        <v>3449.9908</v>
      </c>
    </row>
    <row r="16" spans="1:13" x14ac:dyDescent="0.3">
      <c r="A16" s="52" t="s">
        <v>2607</v>
      </c>
      <c r="B16" s="53" t="s">
        <v>2604</v>
      </c>
      <c r="C16" s="54">
        <v>42996</v>
      </c>
      <c r="D16" s="75" t="s">
        <v>2051</v>
      </c>
      <c r="E16" s="76">
        <v>42979</v>
      </c>
      <c r="F16" s="76" t="s">
        <v>631</v>
      </c>
      <c r="G16" s="38" t="s">
        <v>58</v>
      </c>
      <c r="H16" s="77" t="s">
        <v>1653</v>
      </c>
      <c r="I16" s="50" t="s">
        <v>71</v>
      </c>
      <c r="J16" s="78">
        <v>1</v>
      </c>
      <c r="K16" s="138">
        <v>1400</v>
      </c>
      <c r="L16" s="34">
        <f t="shared" si="0"/>
        <v>224</v>
      </c>
      <c r="M16" s="33">
        <f t="shared" si="1"/>
        <v>1624</v>
      </c>
    </row>
    <row r="17" spans="1:14" x14ac:dyDescent="0.3">
      <c r="A17" s="52" t="s">
        <v>2607</v>
      </c>
      <c r="B17" s="53" t="s">
        <v>2604</v>
      </c>
      <c r="C17" s="54">
        <v>42996</v>
      </c>
      <c r="D17" s="75" t="s">
        <v>2051</v>
      </c>
      <c r="E17" s="76">
        <v>42979</v>
      </c>
      <c r="F17" s="76" t="s">
        <v>631</v>
      </c>
      <c r="G17" s="38" t="s">
        <v>58</v>
      </c>
      <c r="H17" s="77" t="s">
        <v>2052</v>
      </c>
      <c r="I17" s="50" t="s">
        <v>71</v>
      </c>
      <c r="J17" s="78">
        <v>1</v>
      </c>
      <c r="K17" s="139">
        <v>1350</v>
      </c>
      <c r="L17" s="34">
        <f t="shared" si="0"/>
        <v>216</v>
      </c>
      <c r="M17" s="33">
        <f t="shared" si="1"/>
        <v>1566</v>
      </c>
    </row>
    <row r="18" spans="1:14" x14ac:dyDescent="0.3">
      <c r="A18" s="52" t="s">
        <v>2607</v>
      </c>
      <c r="B18" s="53" t="s">
        <v>2604</v>
      </c>
      <c r="C18" s="54">
        <v>42996</v>
      </c>
      <c r="D18" s="75" t="s">
        <v>2051</v>
      </c>
      <c r="E18" s="76">
        <v>42979</v>
      </c>
      <c r="F18" s="76" t="s">
        <v>631</v>
      </c>
      <c r="G18" s="38" t="s">
        <v>58</v>
      </c>
      <c r="H18" s="67" t="s">
        <v>78</v>
      </c>
      <c r="I18" s="31" t="s">
        <v>79</v>
      </c>
      <c r="J18" s="32">
        <v>2</v>
      </c>
      <c r="K18" s="140">
        <v>450</v>
      </c>
      <c r="L18" s="34">
        <f t="shared" si="0"/>
        <v>144</v>
      </c>
      <c r="M18" s="33">
        <f t="shared" si="1"/>
        <v>1044</v>
      </c>
    </row>
    <row r="19" spans="1:14" x14ac:dyDescent="0.3">
      <c r="A19" s="52" t="s">
        <v>3117</v>
      </c>
      <c r="B19" s="53" t="s">
        <v>3116</v>
      </c>
      <c r="C19" s="54">
        <v>43042</v>
      </c>
      <c r="D19" s="122">
        <v>13</v>
      </c>
      <c r="E19" s="76">
        <v>43034</v>
      </c>
      <c r="F19" s="76" t="s">
        <v>631</v>
      </c>
      <c r="G19" s="38" t="s">
        <v>2580</v>
      </c>
      <c r="H19" s="67" t="s">
        <v>76</v>
      </c>
      <c r="I19" s="31" t="s">
        <v>71</v>
      </c>
      <c r="J19" s="32">
        <v>1</v>
      </c>
      <c r="K19" s="140">
        <v>1400</v>
      </c>
      <c r="L19" s="34">
        <f t="shared" si="0"/>
        <v>224</v>
      </c>
      <c r="M19" s="33">
        <f t="shared" si="1"/>
        <v>1624</v>
      </c>
    </row>
    <row r="20" spans="1:14" s="14" customFormat="1" ht="13.5" x14ac:dyDescent="0.25">
      <c r="A20" s="52" t="s">
        <v>3119</v>
      </c>
      <c r="B20" s="53" t="s">
        <v>3118</v>
      </c>
      <c r="C20" s="54">
        <v>43042</v>
      </c>
      <c r="D20" s="122">
        <v>19</v>
      </c>
      <c r="E20" s="76">
        <v>43038</v>
      </c>
      <c r="F20" s="76" t="s">
        <v>666</v>
      </c>
      <c r="G20" s="38" t="s">
        <v>2580</v>
      </c>
      <c r="H20" s="67" t="s">
        <v>93</v>
      </c>
      <c r="I20" s="31" t="s">
        <v>424</v>
      </c>
      <c r="J20" s="32">
        <v>1</v>
      </c>
      <c r="K20" s="140">
        <v>2650</v>
      </c>
      <c r="L20" s="34">
        <f t="shared" si="0"/>
        <v>424</v>
      </c>
      <c r="M20" s="33">
        <f t="shared" si="1"/>
        <v>3074</v>
      </c>
    </row>
    <row r="21" spans="1:14" ht="25.5" x14ac:dyDescent="0.3">
      <c r="A21" s="52" t="s">
        <v>3571</v>
      </c>
      <c r="B21" s="53" t="s">
        <v>3570</v>
      </c>
      <c r="C21" s="54">
        <v>43077</v>
      </c>
      <c r="D21" s="92"/>
      <c r="E21" s="76"/>
      <c r="F21" s="76" t="s">
        <v>42</v>
      </c>
      <c r="G21" s="29" t="s">
        <v>41</v>
      </c>
      <c r="H21" s="68" t="s">
        <v>3353</v>
      </c>
      <c r="I21" s="31"/>
      <c r="J21" s="32"/>
      <c r="K21" s="140"/>
      <c r="L21" s="34">
        <f>J21*K21*0.16</f>
        <v>0</v>
      </c>
      <c r="M21" s="33">
        <v>6750</v>
      </c>
    </row>
    <row r="22" spans="1:14" x14ac:dyDescent="0.3">
      <c r="A22" s="52" t="s">
        <v>3573</v>
      </c>
      <c r="B22" s="53" t="s">
        <v>3572</v>
      </c>
      <c r="C22" s="54">
        <v>43091</v>
      </c>
      <c r="D22" s="92" t="s">
        <v>3499</v>
      </c>
      <c r="E22" s="76">
        <v>43087</v>
      </c>
      <c r="F22" s="76" t="s">
        <v>630</v>
      </c>
      <c r="G22" s="29" t="s">
        <v>80</v>
      </c>
      <c r="H22" s="68" t="s">
        <v>3445</v>
      </c>
      <c r="I22" s="31" t="s">
        <v>89</v>
      </c>
      <c r="J22" s="32">
        <v>4</v>
      </c>
      <c r="K22" s="140">
        <v>110</v>
      </c>
      <c r="L22" s="34">
        <f>J22*K22*0.16</f>
        <v>70.400000000000006</v>
      </c>
      <c r="M22" s="33">
        <f>J22*K22+L22</f>
        <v>510.4</v>
      </c>
    </row>
    <row r="23" spans="1:14" x14ac:dyDescent="0.3">
      <c r="A23" s="26"/>
      <c r="B23" s="26"/>
      <c r="C23" s="27"/>
      <c r="D23" s="92"/>
      <c r="E23" s="76"/>
      <c r="F23" s="76"/>
      <c r="G23" s="29"/>
      <c r="H23" s="68"/>
      <c r="I23" s="31"/>
      <c r="J23" s="32"/>
      <c r="K23" s="140"/>
      <c r="L23" s="34">
        <f t="shared" si="0"/>
        <v>0</v>
      </c>
      <c r="M23" s="33">
        <f t="shared" si="1"/>
        <v>0</v>
      </c>
      <c r="N23" s="61"/>
    </row>
    <row r="24" spans="1:14" x14ac:dyDescent="0.3">
      <c r="A24" s="36"/>
      <c r="B24" s="36"/>
      <c r="C24" s="27"/>
      <c r="D24" s="43"/>
      <c r="E24" s="27"/>
      <c r="F24" s="27"/>
      <c r="G24" s="29"/>
      <c r="H24" s="67"/>
      <c r="I24" s="31"/>
      <c r="J24" s="32"/>
      <c r="K24" s="33"/>
      <c r="L24" s="34">
        <f t="shared" si="0"/>
        <v>0</v>
      </c>
      <c r="M24" s="33">
        <f t="shared" si="1"/>
        <v>0</v>
      </c>
    </row>
    <row r="25" spans="1:14" x14ac:dyDescent="0.3">
      <c r="A25" s="26"/>
      <c r="B25" s="26"/>
      <c r="C25" s="26"/>
      <c r="D25" s="28"/>
      <c r="E25" s="27"/>
      <c r="F25" s="27"/>
      <c r="G25" s="29"/>
      <c r="H25" s="67"/>
      <c r="I25" s="31"/>
      <c r="J25" s="32"/>
      <c r="K25" s="33"/>
      <c r="L25" s="34"/>
      <c r="M25" s="33">
        <f>SUM(M14:M24)</f>
        <v>24992.310799999999</v>
      </c>
    </row>
    <row r="27" spans="1:14" x14ac:dyDescent="0.3">
      <c r="A27" s="48" t="s">
        <v>35</v>
      </c>
      <c r="B27" s="46" t="s">
        <v>2047</v>
      </c>
    </row>
    <row r="28" spans="1:14" x14ac:dyDescent="0.3">
      <c r="A28" s="18"/>
      <c r="B28" s="15"/>
    </row>
    <row r="29" spans="1:14" x14ac:dyDescent="0.3">
      <c r="A29" s="18"/>
      <c r="B29" s="15"/>
      <c r="D29" s="62"/>
    </row>
    <row r="30" spans="1:14" x14ac:dyDescent="0.3">
      <c r="A30" s="18"/>
      <c r="B30" s="15"/>
    </row>
    <row r="31" spans="1:14" x14ac:dyDescent="0.3">
      <c r="A31" s="18"/>
      <c r="B31" s="15"/>
    </row>
    <row r="32" spans="1:14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4.45" customHeight="1" x14ac:dyDescent="0.3">
      <c r="A36" s="261" t="s">
        <v>27</v>
      </c>
      <c r="B36" s="261"/>
      <c r="C36" s="261"/>
      <c r="D36" s="252"/>
      <c r="E36" s="261" t="s">
        <v>28</v>
      </c>
      <c r="F36" s="261"/>
      <c r="G36" s="39"/>
      <c r="H36" s="178" t="s">
        <v>29</v>
      </c>
      <c r="I36" s="39"/>
      <c r="J36" s="41"/>
      <c r="K36" s="178" t="s">
        <v>30</v>
      </c>
      <c r="L36" s="41"/>
      <c r="M36" s="39"/>
    </row>
    <row r="37" spans="1:13" ht="14.45" customHeight="1" x14ac:dyDescent="0.3">
      <c r="A37" s="263" t="s">
        <v>0</v>
      </c>
      <c r="B37" s="263"/>
      <c r="C37" s="263"/>
      <c r="D37" s="252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cale="60" showPageBreaks="1" fitToPage="1" view="pageBreakPreview">
      <selection sqref="A1:M1"/>
      <pageMargins left="0.70866141732283472" right="0.70866141732283472" top="0.74803149606299213" bottom="0.74803149606299213" header="0.31496062992125984" footer="0.31496062992125984"/>
      <printOptions horizontalCentered="1"/>
      <pageSetup scale="64" orientation="landscape" r:id="rId1"/>
      <headerFooter>
        <oddFooter>Página &amp;P&amp;R&amp;A</oddFooter>
      </headerFooter>
    </customSheetView>
    <customSheetView guid="{B199B117-5486-47F8-B363-AA7ED6A717E7}" scale="60" showPageBreaks="1" fitToPage="1" view="pageBreakPreview">
      <selection activeCell="L10" sqref="L10"/>
      <pageMargins left="0.70866141732283472" right="0.70866141732283472" top="0.74803149606299213" bottom="0.74803149606299213" header="0.31496062992125984" footer="0.31496062992125984"/>
      <printOptions horizontalCentered="1"/>
      <pageSetup scale="64" orientation="landscape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</mergeCells>
  <hyperlinks>
    <hyperlink ref="K8:M8" location="'Instructivo Anexo 1'!A1" display="INSTRUCTIVO"/>
    <hyperlink ref="G9:H9" r:id="rId3" display="OBRA EN BIEN DE DOMINIO PUBLICO: (18)"/>
  </hyperlink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4"/>
  <headerFooter>
    <oddFooter>Página &amp;P&amp;R&amp;A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7"/>
  <sheetViews>
    <sheetView topLeftCell="H7" workbookViewId="0">
      <selection activeCell="L26" sqref="L26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8.75" x14ac:dyDescent="0.3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8.75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8.75" x14ac:dyDescent="0.3">
      <c r="A5" s="221" t="s">
        <v>7</v>
      </c>
      <c r="B5" s="48" t="s">
        <v>8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9" customHeight="1" x14ac:dyDescent="0.3">
      <c r="A6" s="18"/>
      <c r="B6" s="18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1651</v>
      </c>
      <c r="D11" s="259"/>
      <c r="E11" s="259"/>
      <c r="F11" s="259"/>
      <c r="G11" s="259"/>
      <c r="H11" s="8" t="s">
        <v>13</v>
      </c>
      <c r="I11" s="260" t="s">
        <v>3999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x14ac:dyDescent="0.3">
      <c r="A14" s="52" t="s">
        <v>3636</v>
      </c>
      <c r="B14" s="53" t="s">
        <v>3635</v>
      </c>
      <c r="C14" s="54">
        <v>43088</v>
      </c>
      <c r="D14" s="75">
        <v>192</v>
      </c>
      <c r="E14" s="76">
        <v>43075</v>
      </c>
      <c r="F14" s="76" t="s">
        <v>666</v>
      </c>
      <c r="G14" s="38" t="s">
        <v>94</v>
      </c>
      <c r="H14" s="77" t="s">
        <v>3438</v>
      </c>
      <c r="I14" s="50" t="s">
        <v>96</v>
      </c>
      <c r="J14" s="78">
        <v>80</v>
      </c>
      <c r="K14" s="138">
        <v>620</v>
      </c>
      <c r="L14" s="34">
        <f t="shared" ref="L14:L20" si="0">J14*K14*0.16</f>
        <v>7936</v>
      </c>
      <c r="M14" s="33">
        <f>J14*K14+L14</f>
        <v>57536</v>
      </c>
    </row>
    <row r="15" spans="1:13" x14ac:dyDescent="0.3">
      <c r="A15" s="52" t="s">
        <v>3636</v>
      </c>
      <c r="B15" s="53" t="s">
        <v>3635</v>
      </c>
      <c r="C15" s="54">
        <v>43088</v>
      </c>
      <c r="D15" s="75">
        <v>192</v>
      </c>
      <c r="E15" s="76">
        <v>43075</v>
      </c>
      <c r="F15" s="76" t="s">
        <v>666</v>
      </c>
      <c r="G15" s="38" t="s">
        <v>94</v>
      </c>
      <c r="H15" s="77" t="s">
        <v>3439</v>
      </c>
      <c r="I15" s="50" t="s">
        <v>96</v>
      </c>
      <c r="J15" s="78">
        <v>60</v>
      </c>
      <c r="K15" s="138">
        <v>10.34</v>
      </c>
      <c r="L15" s="34">
        <f t="shared" si="0"/>
        <v>99.263999999999996</v>
      </c>
      <c r="M15" s="33">
        <f>J15*K15+L15+0.34</f>
        <v>720.00400000000002</v>
      </c>
    </row>
    <row r="16" spans="1:13" ht="25.5" x14ac:dyDescent="0.3">
      <c r="A16" s="52" t="s">
        <v>3633</v>
      </c>
      <c r="B16" s="53" t="s">
        <v>3630</v>
      </c>
      <c r="C16" s="54">
        <v>43084</v>
      </c>
      <c r="D16" s="22"/>
      <c r="E16" s="23"/>
      <c r="F16" s="76" t="s">
        <v>42</v>
      </c>
      <c r="G16" s="29" t="s">
        <v>41</v>
      </c>
      <c r="H16" s="77" t="s">
        <v>3522</v>
      </c>
      <c r="I16" s="21"/>
      <c r="J16" s="24"/>
      <c r="K16" s="223"/>
      <c r="L16" s="34">
        <f t="shared" si="0"/>
        <v>0</v>
      </c>
      <c r="M16" s="33">
        <v>12650</v>
      </c>
    </row>
    <row r="17" spans="1:13" ht="25.5" x14ac:dyDescent="0.3">
      <c r="A17" s="52"/>
      <c r="B17" s="53" t="s">
        <v>3631</v>
      </c>
      <c r="C17" s="54">
        <v>43091</v>
      </c>
      <c r="D17" s="92"/>
      <c r="E17" s="76"/>
      <c r="F17" s="76" t="s">
        <v>42</v>
      </c>
      <c r="G17" s="29" t="s">
        <v>41</v>
      </c>
      <c r="H17" s="77" t="s">
        <v>3523</v>
      </c>
      <c r="I17" s="50"/>
      <c r="J17" s="78"/>
      <c r="K17" s="139"/>
      <c r="L17" s="34">
        <f t="shared" si="0"/>
        <v>0</v>
      </c>
      <c r="M17" s="33">
        <v>12650</v>
      </c>
    </row>
    <row r="18" spans="1:13" ht="25.5" x14ac:dyDescent="0.3">
      <c r="A18" s="52" t="s">
        <v>3995</v>
      </c>
      <c r="B18" s="53" t="s">
        <v>3994</v>
      </c>
      <c r="C18" s="54">
        <v>43115</v>
      </c>
      <c r="D18" s="92"/>
      <c r="E18" s="76"/>
      <c r="F18" s="76" t="s">
        <v>3988</v>
      </c>
      <c r="G18" s="29" t="s">
        <v>41</v>
      </c>
      <c r="H18" s="67" t="s">
        <v>3984</v>
      </c>
      <c r="I18" s="31"/>
      <c r="J18" s="32"/>
      <c r="K18" s="140"/>
      <c r="L18" s="34">
        <f t="shared" si="0"/>
        <v>0</v>
      </c>
      <c r="M18" s="33">
        <v>13700</v>
      </c>
    </row>
    <row r="19" spans="1:13" ht="25.5" x14ac:dyDescent="0.3">
      <c r="A19" s="52" t="s">
        <v>3634</v>
      </c>
      <c r="B19" s="53" t="s">
        <v>3632</v>
      </c>
      <c r="C19" s="54">
        <v>43098</v>
      </c>
      <c r="D19" s="92"/>
      <c r="E19" s="76"/>
      <c r="F19" s="76" t="s">
        <v>42</v>
      </c>
      <c r="G19" s="29" t="s">
        <v>41</v>
      </c>
      <c r="H19" s="67" t="s">
        <v>3560</v>
      </c>
      <c r="I19" s="31"/>
      <c r="J19" s="32"/>
      <c r="K19" s="140"/>
      <c r="L19" s="34">
        <f t="shared" si="0"/>
        <v>0</v>
      </c>
      <c r="M19" s="33">
        <v>12650</v>
      </c>
    </row>
    <row r="20" spans="1:13" x14ac:dyDescent="0.3">
      <c r="A20" s="36"/>
      <c r="B20" s="36"/>
      <c r="C20" s="27"/>
      <c r="D20" s="45"/>
      <c r="E20" s="27"/>
      <c r="F20" s="37"/>
      <c r="G20" s="29"/>
      <c r="H20" s="67"/>
      <c r="I20" s="31"/>
      <c r="J20" s="32"/>
      <c r="K20" s="140"/>
      <c r="L20" s="34">
        <f t="shared" si="0"/>
        <v>0</v>
      </c>
      <c r="M20" s="33">
        <f>J20*K20+L20</f>
        <v>0</v>
      </c>
    </row>
    <row r="21" spans="1:13" x14ac:dyDescent="0.3">
      <c r="A21" s="36"/>
      <c r="B21" s="36"/>
      <c r="C21" s="27"/>
      <c r="D21" s="43"/>
      <c r="E21" s="27"/>
      <c r="F21" s="27"/>
      <c r="G21" s="29"/>
      <c r="H21" s="67"/>
      <c r="I21" s="31"/>
      <c r="J21" s="32"/>
      <c r="K21" s="140"/>
      <c r="L21" s="34">
        <f>J21*K21*0.16</f>
        <v>0</v>
      </c>
      <c r="M21" s="33">
        <f>J21*K21+L21</f>
        <v>0</v>
      </c>
    </row>
    <row r="22" spans="1:13" x14ac:dyDescent="0.3">
      <c r="A22" s="36"/>
      <c r="B22" s="36"/>
      <c r="C22" s="27"/>
      <c r="D22" s="43"/>
      <c r="E22" s="27"/>
      <c r="F22" s="27"/>
      <c r="G22" s="29"/>
      <c r="H22" s="38"/>
      <c r="I22" s="31"/>
      <c r="J22" s="32"/>
      <c r="K22" s="140"/>
      <c r="L22" s="34">
        <f>J22*K22*0.16</f>
        <v>0</v>
      </c>
      <c r="M22" s="33">
        <f>J22*K22+L22</f>
        <v>0</v>
      </c>
    </row>
    <row r="23" spans="1:13" x14ac:dyDescent="0.3">
      <c r="A23" s="26"/>
      <c r="B23" s="26"/>
      <c r="C23" s="26"/>
      <c r="D23" s="28"/>
      <c r="E23" s="27"/>
      <c r="F23" s="27"/>
      <c r="G23" s="29"/>
      <c r="H23" s="38"/>
      <c r="I23" s="31"/>
      <c r="J23" s="32"/>
      <c r="K23" s="33"/>
      <c r="L23" s="34"/>
      <c r="M23" s="33">
        <f>SUM(M14:M22)</f>
        <v>109906.004</v>
      </c>
    </row>
    <row r="25" spans="1:13" x14ac:dyDescent="0.3">
      <c r="A25" s="48" t="s">
        <v>35</v>
      </c>
      <c r="B25" s="46" t="s">
        <v>3437</v>
      </c>
    </row>
    <row r="26" spans="1:13" x14ac:dyDescent="0.3">
      <c r="A26" s="18"/>
      <c r="B26" s="15"/>
    </row>
    <row r="27" spans="1:13" x14ac:dyDescent="0.3">
      <c r="A27" s="18"/>
      <c r="B27" s="15"/>
      <c r="D27" s="62"/>
    </row>
    <row r="28" spans="1:13" x14ac:dyDescent="0.3">
      <c r="A28" s="18"/>
      <c r="B28" s="15"/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x14ac:dyDescent="0.3">
      <c r="A34" s="261" t="s">
        <v>27</v>
      </c>
      <c r="B34" s="261"/>
      <c r="C34" s="261"/>
      <c r="D34" s="39"/>
      <c r="E34" s="261" t="s">
        <v>28</v>
      </c>
      <c r="F34" s="261"/>
      <c r="G34" s="39"/>
      <c r="H34" s="222" t="s">
        <v>29</v>
      </c>
      <c r="I34" s="39"/>
      <c r="J34" s="41"/>
      <c r="K34" s="222" t="s">
        <v>30</v>
      </c>
      <c r="L34" s="41"/>
      <c r="M34" s="39"/>
    </row>
    <row r="35" spans="1:13" ht="13.9" customHeight="1" x14ac:dyDescent="0.3">
      <c r="A35" s="263" t="s">
        <v>0</v>
      </c>
      <c r="B35" s="263"/>
      <c r="C35" s="263"/>
      <c r="D35" s="39"/>
      <c r="E35" s="262" t="s">
        <v>1</v>
      </c>
      <c r="F35" s="262"/>
      <c r="G35" s="39"/>
      <c r="H35" s="42" t="s">
        <v>2</v>
      </c>
      <c r="I35" s="39"/>
      <c r="J35" s="262" t="s">
        <v>31</v>
      </c>
      <c r="K35" s="262"/>
      <c r="L35" s="262"/>
      <c r="M35" s="39"/>
    </row>
    <row r="36" spans="1:13" x14ac:dyDescent="0.3">
      <c r="A36" s="253"/>
      <c r="B36" s="253"/>
      <c r="C36" s="253"/>
    </row>
    <row r="37" spans="1:13" s="15" customFormat="1" ht="15" customHeight="1" x14ac:dyDescent="0.25">
      <c r="A37" s="257" t="s">
        <v>6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</row>
  </sheetData>
  <customSheetViews>
    <customSheetView guid="{B46C6F73-E576-4327-952E-D30557363BE2}" showPageBreaks="1" topLeftCell="H7">
      <selection activeCell="L26" sqref="L2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7">
      <selection activeCell="L26" sqref="L2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7:M37"/>
    <mergeCell ref="A11:B11"/>
    <mergeCell ref="C11:G11"/>
    <mergeCell ref="I11:M11"/>
    <mergeCell ref="E34:F34"/>
    <mergeCell ref="E35:F35"/>
    <mergeCell ref="J35:L35"/>
    <mergeCell ref="A34:C34"/>
    <mergeCell ref="A35:C35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7"/>
  <sheetViews>
    <sheetView topLeftCell="H4" workbookViewId="0">
      <selection activeCell="O24" sqref="O24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8.75" x14ac:dyDescent="0.3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 x14ac:dyDescent="0.3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18.75" x14ac:dyDescent="0.3">
      <c r="A5" s="255" t="s">
        <v>7</v>
      </c>
      <c r="B5" s="48" t="s">
        <v>8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9" customHeight="1" x14ac:dyDescent="0.3">
      <c r="A6" s="18"/>
      <c r="B6" s="18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4058</v>
      </c>
      <c r="D11" s="259"/>
      <c r="E11" s="259"/>
      <c r="F11" s="259"/>
      <c r="G11" s="259"/>
      <c r="H11" s="8" t="s">
        <v>13</v>
      </c>
      <c r="I11" s="260" t="s">
        <v>4059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38.25" x14ac:dyDescent="0.3">
      <c r="A14" s="52"/>
      <c r="B14" s="53" t="s">
        <v>4060</v>
      </c>
      <c r="C14" s="54">
        <v>43070</v>
      </c>
      <c r="D14" s="75">
        <v>3481</v>
      </c>
      <c r="E14" s="76">
        <v>42891</v>
      </c>
      <c r="F14" s="76" t="s">
        <v>4059</v>
      </c>
      <c r="G14" s="38" t="s">
        <v>4061</v>
      </c>
      <c r="H14" s="77" t="s">
        <v>4062</v>
      </c>
      <c r="I14" s="50" t="s">
        <v>79</v>
      </c>
      <c r="J14" s="78">
        <v>1</v>
      </c>
      <c r="K14" s="138">
        <v>316160.34000000003</v>
      </c>
      <c r="L14" s="34">
        <f t="shared" ref="L14:L20" si="0">J14*K14*0.16</f>
        <v>50585.654400000007</v>
      </c>
      <c r="M14" s="33">
        <f t="shared" ref="M14:M19" si="1">J14*K14+L14</f>
        <v>366745.99440000003</v>
      </c>
    </row>
    <row r="15" spans="1:13" x14ac:dyDescent="0.3">
      <c r="A15" s="52"/>
      <c r="B15" s="53"/>
      <c r="C15" s="54"/>
      <c r="D15" s="75"/>
      <c r="E15" s="76"/>
      <c r="F15" s="76"/>
      <c r="G15" s="38"/>
      <c r="H15" s="77"/>
      <c r="I15" s="50"/>
      <c r="J15" s="78"/>
      <c r="K15" s="138"/>
      <c r="L15" s="34">
        <f t="shared" si="0"/>
        <v>0</v>
      </c>
      <c r="M15" s="33">
        <f t="shared" si="1"/>
        <v>0</v>
      </c>
    </row>
    <row r="16" spans="1:13" x14ac:dyDescent="0.3">
      <c r="A16" s="52"/>
      <c r="B16" s="53"/>
      <c r="C16" s="54"/>
      <c r="D16" s="22"/>
      <c r="E16" s="23"/>
      <c r="F16" s="76"/>
      <c r="G16" s="29"/>
      <c r="H16" s="77"/>
      <c r="I16" s="21"/>
      <c r="J16" s="24"/>
      <c r="K16" s="223"/>
      <c r="L16" s="34">
        <f t="shared" si="0"/>
        <v>0</v>
      </c>
      <c r="M16" s="33">
        <f t="shared" si="1"/>
        <v>0</v>
      </c>
    </row>
    <row r="17" spans="1:13" x14ac:dyDescent="0.3">
      <c r="A17" s="52"/>
      <c r="B17" s="53"/>
      <c r="C17" s="54"/>
      <c r="D17" s="92"/>
      <c r="E17" s="76"/>
      <c r="F17" s="76"/>
      <c r="G17" s="29"/>
      <c r="H17" s="77"/>
      <c r="I17" s="50"/>
      <c r="J17" s="78"/>
      <c r="K17" s="139"/>
      <c r="L17" s="34">
        <f t="shared" si="0"/>
        <v>0</v>
      </c>
      <c r="M17" s="33">
        <f t="shared" si="1"/>
        <v>0</v>
      </c>
    </row>
    <row r="18" spans="1:13" x14ac:dyDescent="0.3">
      <c r="A18" s="52"/>
      <c r="B18" s="53"/>
      <c r="C18" s="54"/>
      <c r="D18" s="92"/>
      <c r="E18" s="76"/>
      <c r="F18" s="76"/>
      <c r="G18" s="29"/>
      <c r="H18" s="67"/>
      <c r="I18" s="31"/>
      <c r="J18" s="32"/>
      <c r="K18" s="140"/>
      <c r="L18" s="34">
        <f t="shared" si="0"/>
        <v>0</v>
      </c>
      <c r="M18" s="33">
        <f t="shared" si="1"/>
        <v>0</v>
      </c>
    </row>
    <row r="19" spans="1:13" x14ac:dyDescent="0.3">
      <c r="A19" s="52"/>
      <c r="B19" s="53"/>
      <c r="C19" s="54"/>
      <c r="D19" s="92"/>
      <c r="E19" s="76"/>
      <c r="F19" s="76"/>
      <c r="G19" s="29"/>
      <c r="H19" s="67"/>
      <c r="I19" s="31"/>
      <c r="J19" s="32"/>
      <c r="K19" s="140"/>
      <c r="L19" s="34">
        <f t="shared" si="0"/>
        <v>0</v>
      </c>
      <c r="M19" s="33">
        <f t="shared" si="1"/>
        <v>0</v>
      </c>
    </row>
    <row r="20" spans="1:13" x14ac:dyDescent="0.3">
      <c r="A20" s="36"/>
      <c r="B20" s="36"/>
      <c r="C20" s="27"/>
      <c r="D20" s="45"/>
      <c r="E20" s="27"/>
      <c r="F20" s="37"/>
      <c r="G20" s="29"/>
      <c r="H20" s="67"/>
      <c r="I20" s="31"/>
      <c r="J20" s="32"/>
      <c r="K20" s="140"/>
      <c r="L20" s="34">
        <f t="shared" si="0"/>
        <v>0</v>
      </c>
      <c r="M20" s="33">
        <f>J20*K20+L20</f>
        <v>0</v>
      </c>
    </row>
    <row r="21" spans="1:13" x14ac:dyDescent="0.3">
      <c r="A21" s="36"/>
      <c r="B21" s="36"/>
      <c r="C21" s="27"/>
      <c r="D21" s="43"/>
      <c r="E21" s="27"/>
      <c r="F21" s="27"/>
      <c r="G21" s="29"/>
      <c r="H21" s="67"/>
      <c r="I21" s="31"/>
      <c r="J21" s="32"/>
      <c r="K21" s="140"/>
      <c r="L21" s="34">
        <f>J21*K21*0.16</f>
        <v>0</v>
      </c>
      <c r="M21" s="33">
        <f>J21*K21+L21</f>
        <v>0</v>
      </c>
    </row>
    <row r="22" spans="1:13" x14ac:dyDescent="0.3">
      <c r="A22" s="36"/>
      <c r="B22" s="36"/>
      <c r="C22" s="27"/>
      <c r="D22" s="43"/>
      <c r="E22" s="27"/>
      <c r="F22" s="27"/>
      <c r="G22" s="29"/>
      <c r="H22" s="38"/>
      <c r="I22" s="31"/>
      <c r="J22" s="32"/>
      <c r="K22" s="140"/>
      <c r="L22" s="34">
        <f>J22*K22*0.16</f>
        <v>0</v>
      </c>
      <c r="M22" s="33">
        <f>J22*K22+L22</f>
        <v>0</v>
      </c>
    </row>
    <row r="23" spans="1:13" x14ac:dyDescent="0.3">
      <c r="A23" s="26"/>
      <c r="B23" s="26"/>
      <c r="C23" s="26"/>
      <c r="D23" s="28"/>
      <c r="E23" s="27"/>
      <c r="F23" s="27"/>
      <c r="G23" s="29"/>
      <c r="H23" s="38"/>
      <c r="I23" s="31"/>
      <c r="J23" s="32"/>
      <c r="K23" s="33"/>
      <c r="L23" s="34"/>
      <c r="M23" s="33">
        <f>SUM(M14:M22)</f>
        <v>366745.99440000003</v>
      </c>
    </row>
    <row r="25" spans="1:13" x14ac:dyDescent="0.3">
      <c r="A25" s="48" t="s">
        <v>35</v>
      </c>
      <c r="B25" s="46" t="s">
        <v>4063</v>
      </c>
    </row>
    <row r="26" spans="1:13" x14ac:dyDescent="0.3">
      <c r="A26" s="18"/>
      <c r="B26" s="15"/>
    </row>
    <row r="27" spans="1:13" x14ac:dyDescent="0.3">
      <c r="A27" s="18"/>
      <c r="B27" s="15"/>
      <c r="D27" s="62"/>
    </row>
    <row r="28" spans="1:13" x14ac:dyDescent="0.3">
      <c r="A28" s="18"/>
      <c r="B28" s="15"/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x14ac:dyDescent="0.3">
      <c r="A34" s="261" t="s">
        <v>27</v>
      </c>
      <c r="B34" s="261"/>
      <c r="C34" s="261"/>
      <c r="D34" s="39"/>
      <c r="E34" s="261" t="s">
        <v>28</v>
      </c>
      <c r="F34" s="261"/>
      <c r="G34" s="39"/>
      <c r="H34" s="256" t="s">
        <v>29</v>
      </c>
      <c r="I34" s="39"/>
      <c r="J34" s="41"/>
      <c r="K34" s="256" t="s">
        <v>30</v>
      </c>
      <c r="L34" s="41"/>
      <c r="M34" s="39"/>
    </row>
    <row r="35" spans="1:13" ht="13.9" customHeight="1" x14ac:dyDescent="0.3">
      <c r="A35" s="263" t="s">
        <v>0</v>
      </c>
      <c r="B35" s="263"/>
      <c r="C35" s="263"/>
      <c r="D35" s="39"/>
      <c r="E35" s="262" t="s">
        <v>1</v>
      </c>
      <c r="F35" s="262"/>
      <c r="G35" s="39"/>
      <c r="H35" s="42" t="s">
        <v>2</v>
      </c>
      <c r="I35" s="39"/>
      <c r="J35" s="262" t="s">
        <v>31</v>
      </c>
      <c r="K35" s="262"/>
      <c r="L35" s="262"/>
      <c r="M35" s="39"/>
    </row>
    <row r="36" spans="1:13" x14ac:dyDescent="0.3">
      <c r="A36" s="253"/>
      <c r="B36" s="253"/>
      <c r="C36" s="253"/>
    </row>
    <row r="37" spans="1:13" s="15" customFormat="1" ht="15" customHeight="1" x14ac:dyDescent="0.25">
      <c r="A37" s="257" t="s">
        <v>6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</row>
  </sheetData>
  <customSheetViews>
    <customSheetView guid="{B46C6F73-E576-4327-952E-D30557363BE2}" showPageBreaks="1" topLeftCell="H4">
      <selection activeCell="O24" sqref="O24"/>
      <pageMargins left="0.7" right="0.7" top="0.75" bottom="0.75" header="0.3" footer="0.3"/>
      <pageSetup orientation="portrait" horizontalDpi="0" verticalDpi="0" r:id="rId1"/>
    </customSheetView>
    <customSheetView guid="{B199B117-5486-47F8-B363-AA7ED6A717E7}" topLeftCell="H4">
      <selection activeCell="O24" sqref="O24"/>
      <pageMargins left="0.7" right="0.7" top="0.75" bottom="0.75" header="0.3" footer="0.3"/>
      <pageSetup orientation="portrait" horizontalDpi="0" verticalDpi="0" r:id="rId2"/>
    </customSheetView>
  </customSheetViews>
  <mergeCells count="15">
    <mergeCell ref="A1:M1"/>
    <mergeCell ref="A7:B7"/>
    <mergeCell ref="A9:C10"/>
    <mergeCell ref="G9:H9"/>
    <mergeCell ref="L9:M9"/>
    <mergeCell ref="G10:H10"/>
    <mergeCell ref="A37:M37"/>
    <mergeCell ref="A11:B11"/>
    <mergeCell ref="C11:G11"/>
    <mergeCell ref="I11:M11"/>
    <mergeCell ref="A34:C34"/>
    <mergeCell ref="E34:F34"/>
    <mergeCell ref="A35:C35"/>
    <mergeCell ref="E35:F35"/>
    <mergeCell ref="J35:L35"/>
  </mergeCells>
  <hyperlinks>
    <hyperlink ref="K8:M8" location="'Instructivo Anexo 1'!A1" display="INSTRUCTIVO"/>
    <hyperlink ref="G9:H9" r:id="rId3" display="OBRA EN BIEN DE DOMINIO PUBLICO: (18)"/>
  </hyperlinks>
  <pageMargins left="0.7" right="0.7" top="0.75" bottom="0.75" header="0.3" footer="0.3"/>
  <pageSetup orientation="portrait" horizontalDpi="0" verticalDpi="0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7"/>
  <sheetViews>
    <sheetView topLeftCell="H10" workbookViewId="0">
      <selection activeCell="F18" sqref="F18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8.75" x14ac:dyDescent="0.3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8.75" x14ac:dyDescent="0.3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18.75" x14ac:dyDescent="0.3">
      <c r="A5" s="255" t="s">
        <v>7</v>
      </c>
      <c r="B5" s="48" t="s">
        <v>8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9" customHeight="1" x14ac:dyDescent="0.3">
      <c r="A6" s="18"/>
      <c r="B6" s="18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4064</v>
      </c>
      <c r="D11" s="259"/>
      <c r="E11" s="259"/>
      <c r="F11" s="259"/>
      <c r="G11" s="259"/>
      <c r="H11" s="8" t="s">
        <v>13</v>
      </c>
      <c r="I11" s="260" t="s">
        <v>4059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63.75" x14ac:dyDescent="0.3">
      <c r="A14" s="52"/>
      <c r="B14" s="114" t="s">
        <v>4065</v>
      </c>
      <c r="C14" s="118">
        <v>43070</v>
      </c>
      <c r="D14" s="75">
        <v>3480</v>
      </c>
      <c r="E14" s="76">
        <v>42891</v>
      </c>
      <c r="F14" s="76" t="s">
        <v>4059</v>
      </c>
      <c r="G14" s="38" t="s">
        <v>4061</v>
      </c>
      <c r="H14" s="77" t="s">
        <v>4066</v>
      </c>
      <c r="I14" s="50" t="s">
        <v>79</v>
      </c>
      <c r="J14" s="78">
        <v>1</v>
      </c>
      <c r="K14" s="138">
        <v>214208.62</v>
      </c>
      <c r="L14" s="34">
        <f t="shared" ref="L14:L20" si="0">J14*K14*0.16</f>
        <v>34273.379200000003</v>
      </c>
      <c r="M14" s="33">
        <f t="shared" ref="M14:M19" si="1">J14*K14+L14</f>
        <v>248481.99919999999</v>
      </c>
    </row>
    <row r="15" spans="1:13" x14ac:dyDescent="0.3">
      <c r="A15" s="52"/>
      <c r="B15" s="53"/>
      <c r="C15" s="54"/>
      <c r="D15" s="75"/>
      <c r="E15" s="76"/>
      <c r="F15" s="76"/>
      <c r="G15" s="38"/>
      <c r="H15" s="77"/>
      <c r="I15" s="50"/>
      <c r="J15" s="78"/>
      <c r="K15" s="138"/>
      <c r="L15" s="34">
        <f t="shared" si="0"/>
        <v>0</v>
      </c>
      <c r="M15" s="33">
        <f t="shared" si="1"/>
        <v>0</v>
      </c>
    </row>
    <row r="16" spans="1:13" x14ac:dyDescent="0.3">
      <c r="A16" s="52"/>
      <c r="B16" s="53"/>
      <c r="C16" s="54"/>
      <c r="D16" s="22"/>
      <c r="E16" s="23"/>
      <c r="F16" s="76"/>
      <c r="G16" s="29"/>
      <c r="H16" s="77"/>
      <c r="I16" s="21"/>
      <c r="J16" s="24"/>
      <c r="K16" s="223"/>
      <c r="L16" s="34">
        <f t="shared" si="0"/>
        <v>0</v>
      </c>
      <c r="M16" s="33">
        <f t="shared" si="1"/>
        <v>0</v>
      </c>
    </row>
    <row r="17" spans="1:13" x14ac:dyDescent="0.3">
      <c r="A17" s="52"/>
      <c r="B17" s="53"/>
      <c r="C17" s="54"/>
      <c r="D17" s="92"/>
      <c r="E17" s="76"/>
      <c r="F17" s="76"/>
      <c r="G17" s="29"/>
      <c r="H17" s="77"/>
      <c r="I17" s="50"/>
      <c r="J17" s="78"/>
      <c r="K17" s="139"/>
      <c r="L17" s="34">
        <f t="shared" si="0"/>
        <v>0</v>
      </c>
      <c r="M17" s="33">
        <f t="shared" si="1"/>
        <v>0</v>
      </c>
    </row>
    <row r="18" spans="1:13" x14ac:dyDescent="0.3">
      <c r="A18" s="52"/>
      <c r="B18" s="53"/>
      <c r="C18" s="54"/>
      <c r="D18" s="92"/>
      <c r="E18" s="76"/>
      <c r="F18" s="76"/>
      <c r="G18" s="29"/>
      <c r="H18" s="67"/>
      <c r="I18" s="31"/>
      <c r="J18" s="32"/>
      <c r="K18" s="140"/>
      <c r="L18" s="34">
        <f t="shared" si="0"/>
        <v>0</v>
      </c>
      <c r="M18" s="33">
        <f t="shared" si="1"/>
        <v>0</v>
      </c>
    </row>
    <row r="19" spans="1:13" x14ac:dyDescent="0.3">
      <c r="A19" s="52"/>
      <c r="B19" s="53"/>
      <c r="C19" s="54"/>
      <c r="D19" s="92"/>
      <c r="E19" s="76"/>
      <c r="F19" s="76"/>
      <c r="G19" s="29"/>
      <c r="H19" s="67"/>
      <c r="I19" s="31"/>
      <c r="J19" s="32"/>
      <c r="K19" s="140"/>
      <c r="L19" s="34">
        <f t="shared" si="0"/>
        <v>0</v>
      </c>
      <c r="M19" s="33">
        <f t="shared" si="1"/>
        <v>0</v>
      </c>
    </row>
    <row r="20" spans="1:13" x14ac:dyDescent="0.3">
      <c r="A20" s="36"/>
      <c r="B20" s="36"/>
      <c r="C20" s="27"/>
      <c r="D20" s="45"/>
      <c r="E20" s="27"/>
      <c r="F20" s="37"/>
      <c r="G20" s="29"/>
      <c r="H20" s="67"/>
      <c r="I20" s="31"/>
      <c r="J20" s="32"/>
      <c r="K20" s="140"/>
      <c r="L20" s="34">
        <f t="shared" si="0"/>
        <v>0</v>
      </c>
      <c r="M20" s="33">
        <f>J20*K20+L20</f>
        <v>0</v>
      </c>
    </row>
    <row r="21" spans="1:13" x14ac:dyDescent="0.3">
      <c r="A21" s="36"/>
      <c r="B21" s="36"/>
      <c r="C21" s="27"/>
      <c r="D21" s="43"/>
      <c r="E21" s="27"/>
      <c r="F21" s="27"/>
      <c r="G21" s="29"/>
      <c r="H21" s="67"/>
      <c r="I21" s="31"/>
      <c r="J21" s="32"/>
      <c r="K21" s="140"/>
      <c r="L21" s="34">
        <f>J21*K21*0.16</f>
        <v>0</v>
      </c>
      <c r="M21" s="33">
        <f>J21*K21+L21</f>
        <v>0</v>
      </c>
    </row>
    <row r="22" spans="1:13" x14ac:dyDescent="0.3">
      <c r="A22" s="36"/>
      <c r="B22" s="36"/>
      <c r="C22" s="27"/>
      <c r="D22" s="43"/>
      <c r="E22" s="27"/>
      <c r="F22" s="27"/>
      <c r="G22" s="29"/>
      <c r="H22" s="38"/>
      <c r="I22" s="31"/>
      <c r="J22" s="32"/>
      <c r="K22" s="140"/>
      <c r="L22" s="34">
        <f>J22*K22*0.16</f>
        <v>0</v>
      </c>
      <c r="M22" s="33">
        <f>J22*K22+L22</f>
        <v>0</v>
      </c>
    </row>
    <row r="23" spans="1:13" x14ac:dyDescent="0.3">
      <c r="A23" s="26"/>
      <c r="B23" s="26"/>
      <c r="C23" s="26"/>
      <c r="D23" s="28"/>
      <c r="E23" s="27"/>
      <c r="F23" s="27"/>
      <c r="G23" s="29"/>
      <c r="H23" s="38"/>
      <c r="I23" s="31"/>
      <c r="J23" s="32"/>
      <c r="K23" s="33"/>
      <c r="L23" s="34"/>
      <c r="M23" s="33">
        <f>SUM(M14:M22)</f>
        <v>248481.99919999999</v>
      </c>
    </row>
    <row r="25" spans="1:13" x14ac:dyDescent="0.3">
      <c r="A25" s="48" t="s">
        <v>35</v>
      </c>
      <c r="B25" s="46" t="s">
        <v>4067</v>
      </c>
    </row>
    <row r="26" spans="1:13" x14ac:dyDescent="0.3">
      <c r="A26" s="18"/>
      <c r="B26" s="15"/>
    </row>
    <row r="27" spans="1:13" x14ac:dyDescent="0.3">
      <c r="A27" s="18"/>
      <c r="B27" s="15"/>
      <c r="D27" s="62"/>
    </row>
    <row r="28" spans="1:13" x14ac:dyDescent="0.3">
      <c r="A28" s="18"/>
      <c r="B28" s="15"/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x14ac:dyDescent="0.3">
      <c r="A34" s="261" t="s">
        <v>27</v>
      </c>
      <c r="B34" s="261"/>
      <c r="C34" s="261"/>
      <c r="D34" s="39"/>
      <c r="E34" s="261" t="s">
        <v>28</v>
      </c>
      <c r="F34" s="261"/>
      <c r="G34" s="39"/>
      <c r="H34" s="256" t="s">
        <v>29</v>
      </c>
      <c r="I34" s="39"/>
      <c r="J34" s="41"/>
      <c r="K34" s="256" t="s">
        <v>30</v>
      </c>
      <c r="L34" s="41"/>
      <c r="M34" s="39"/>
    </row>
    <row r="35" spans="1:13" ht="13.9" customHeight="1" x14ac:dyDescent="0.3">
      <c r="A35" s="263" t="s">
        <v>0</v>
      </c>
      <c r="B35" s="263"/>
      <c r="C35" s="263"/>
      <c r="D35" s="39"/>
      <c r="E35" s="262" t="s">
        <v>1</v>
      </c>
      <c r="F35" s="262"/>
      <c r="G35" s="39"/>
      <c r="H35" s="42" t="s">
        <v>2</v>
      </c>
      <c r="I35" s="39"/>
      <c r="J35" s="262" t="s">
        <v>31</v>
      </c>
      <c r="K35" s="262"/>
      <c r="L35" s="262"/>
      <c r="M35" s="39"/>
    </row>
    <row r="36" spans="1:13" x14ac:dyDescent="0.3">
      <c r="A36" s="253"/>
      <c r="B36" s="253"/>
      <c r="C36" s="253"/>
    </row>
    <row r="37" spans="1:13" s="15" customFormat="1" ht="15" customHeight="1" x14ac:dyDescent="0.25">
      <c r="A37" s="257" t="s">
        <v>6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</row>
  </sheetData>
  <customSheetViews>
    <customSheetView guid="{B46C6F73-E576-4327-952E-D30557363BE2}" showPageBreaks="1" topLeftCell="H10">
      <selection activeCell="F18" sqref="F18"/>
      <pageMargins left="0.7" right="0.7" top="0.75" bottom="0.75" header="0.3" footer="0.3"/>
      <pageSetup orientation="portrait" horizontalDpi="0" verticalDpi="0" r:id="rId1"/>
    </customSheetView>
    <customSheetView guid="{B199B117-5486-47F8-B363-AA7ED6A717E7}" topLeftCell="H10">
      <selection activeCell="F18" sqref="F18"/>
      <pageMargins left="0.7" right="0.7" top="0.75" bottom="0.75" header="0.3" footer="0.3"/>
      <pageSetup orientation="portrait" horizontalDpi="0" verticalDpi="0" r:id="rId2"/>
    </customSheetView>
  </customSheetViews>
  <mergeCells count="15">
    <mergeCell ref="A1:M1"/>
    <mergeCell ref="A7:B7"/>
    <mergeCell ref="A9:C10"/>
    <mergeCell ref="G9:H9"/>
    <mergeCell ref="L9:M9"/>
    <mergeCell ref="G10:H10"/>
    <mergeCell ref="A37:M37"/>
    <mergeCell ref="A11:B11"/>
    <mergeCell ref="C11:G11"/>
    <mergeCell ref="I11:M11"/>
    <mergeCell ref="A34:C34"/>
    <mergeCell ref="E34:F34"/>
    <mergeCell ref="A35:C35"/>
    <mergeCell ref="E35:F35"/>
    <mergeCell ref="J35:L35"/>
  </mergeCells>
  <hyperlinks>
    <hyperlink ref="K8:M8" location="'Instructivo Anexo 1'!A1" display="INSTRUCTIVO"/>
    <hyperlink ref="G9:H9" r:id="rId3" display="OBRA EN BIEN DE DOMINIO PUBLICO: (18)"/>
  </hyperlinks>
  <pageMargins left="0.7" right="0.7" top="0.75" bottom="0.75" header="0.3" footer="0.3"/>
  <pageSetup orientation="portrait" horizontalDpi="0" verticalDpi="0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3"/>
  <sheetViews>
    <sheetView topLeftCell="H22" zoomScaleNormal="100" workbookViewId="0">
      <selection activeCell="L43" sqref="L43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.71093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.75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8.75" x14ac:dyDescent="0.3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8.75" x14ac:dyDescent="0.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8.75" x14ac:dyDescent="0.3">
      <c r="A6" s="56" t="s">
        <v>7</v>
      </c>
      <c r="B6" s="48" t="s">
        <v>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8.75" x14ac:dyDescent="0.3">
      <c r="A7" s="18"/>
      <c r="B7" s="18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5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46</v>
      </c>
      <c r="D12" s="259"/>
      <c r="E12" s="259"/>
      <c r="F12" s="259"/>
      <c r="G12" s="259"/>
      <c r="H12" s="8" t="s">
        <v>13</v>
      </c>
      <c r="I12" s="260" t="s">
        <v>3639</v>
      </c>
      <c r="J12" s="260"/>
      <c r="K12" s="260"/>
      <c r="L12" s="260"/>
      <c r="M12" s="260"/>
    </row>
    <row r="13" spans="1:13" ht="23.45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ht="25.5" x14ac:dyDescent="0.3">
      <c r="A15" s="21"/>
      <c r="B15" s="82" t="s">
        <v>183</v>
      </c>
      <c r="C15" s="83">
        <v>42798</v>
      </c>
      <c r="D15" s="75"/>
      <c r="E15" s="76"/>
      <c r="F15" s="82" t="s">
        <v>42</v>
      </c>
      <c r="G15" s="29" t="s">
        <v>44</v>
      </c>
      <c r="H15" s="77" t="s">
        <v>48</v>
      </c>
      <c r="I15" s="21"/>
      <c r="J15" s="24"/>
      <c r="K15" s="21"/>
      <c r="L15" s="34">
        <f t="shared" ref="L15:L27" si="0">J15*K15*0.16</f>
        <v>0</v>
      </c>
      <c r="M15" s="33">
        <v>8100</v>
      </c>
    </row>
    <row r="16" spans="1:13" ht="25.5" x14ac:dyDescent="0.3">
      <c r="A16" s="21"/>
      <c r="B16" s="82" t="s">
        <v>182</v>
      </c>
      <c r="C16" s="83">
        <v>42801</v>
      </c>
      <c r="D16" s="75"/>
      <c r="E16" s="76"/>
      <c r="F16" s="82" t="s">
        <v>42</v>
      </c>
      <c r="G16" s="29" t="s">
        <v>44</v>
      </c>
      <c r="H16" s="77" t="s">
        <v>53</v>
      </c>
      <c r="I16" s="21"/>
      <c r="J16" s="24"/>
      <c r="K16" s="21"/>
      <c r="L16" s="34">
        <f t="shared" si="0"/>
        <v>0</v>
      </c>
      <c r="M16" s="33">
        <v>13200</v>
      </c>
    </row>
    <row r="17" spans="1:13" ht="25.5" x14ac:dyDescent="0.3">
      <c r="A17" s="21"/>
      <c r="B17" s="82" t="s">
        <v>185</v>
      </c>
      <c r="C17" s="83">
        <v>42807</v>
      </c>
      <c r="D17" s="75"/>
      <c r="E17" s="76"/>
      <c r="F17" s="82" t="s">
        <v>42</v>
      </c>
      <c r="G17" s="29" t="s">
        <v>44</v>
      </c>
      <c r="H17" s="77" t="s">
        <v>54</v>
      </c>
      <c r="I17" s="21"/>
      <c r="J17" s="24"/>
      <c r="K17" s="21"/>
      <c r="L17" s="34">
        <f t="shared" si="0"/>
        <v>0</v>
      </c>
      <c r="M17" s="33">
        <v>16500</v>
      </c>
    </row>
    <row r="18" spans="1:13" ht="25.5" x14ac:dyDescent="0.3">
      <c r="A18" s="21"/>
      <c r="B18" s="82" t="s">
        <v>186</v>
      </c>
      <c r="C18" s="83">
        <v>42818</v>
      </c>
      <c r="D18" s="75"/>
      <c r="E18" s="76"/>
      <c r="F18" s="82" t="s">
        <v>42</v>
      </c>
      <c r="G18" s="29" t="s">
        <v>44</v>
      </c>
      <c r="H18" s="77" t="s">
        <v>55</v>
      </c>
      <c r="I18" s="21"/>
      <c r="J18" s="24"/>
      <c r="K18" s="21"/>
      <c r="L18" s="34">
        <f t="shared" si="0"/>
        <v>0</v>
      </c>
      <c r="M18" s="33">
        <v>16800</v>
      </c>
    </row>
    <row r="19" spans="1:13" ht="25.5" x14ac:dyDescent="0.3">
      <c r="A19" s="26"/>
      <c r="B19" s="82" t="s">
        <v>184</v>
      </c>
      <c r="C19" s="83">
        <v>42821</v>
      </c>
      <c r="D19" s="43"/>
      <c r="E19" s="27"/>
      <c r="F19" s="82" t="s">
        <v>42</v>
      </c>
      <c r="G19" s="29" t="s">
        <v>44</v>
      </c>
      <c r="H19" s="67" t="s">
        <v>56</v>
      </c>
      <c r="I19" s="31"/>
      <c r="J19" s="32"/>
      <c r="K19" s="33"/>
      <c r="L19" s="34">
        <f t="shared" si="0"/>
        <v>0</v>
      </c>
      <c r="M19" s="33">
        <v>12900</v>
      </c>
    </row>
    <row r="20" spans="1:13" ht="25.5" x14ac:dyDescent="0.3">
      <c r="A20" s="26"/>
      <c r="B20" s="53" t="s">
        <v>698</v>
      </c>
      <c r="C20" s="54">
        <v>42832</v>
      </c>
      <c r="D20" s="43"/>
      <c r="E20" s="27"/>
      <c r="F20" s="116" t="s">
        <v>42</v>
      </c>
      <c r="G20" s="29" t="s">
        <v>44</v>
      </c>
      <c r="H20" s="67" t="s">
        <v>100</v>
      </c>
      <c r="I20" s="31"/>
      <c r="J20" s="32"/>
      <c r="K20" s="33"/>
      <c r="L20" s="34">
        <f t="shared" si="0"/>
        <v>0</v>
      </c>
      <c r="M20" s="33">
        <v>12000</v>
      </c>
    </row>
    <row r="21" spans="1:13" s="14" customFormat="1" ht="25.5" x14ac:dyDescent="0.25">
      <c r="A21" s="26"/>
      <c r="B21" s="53" t="s">
        <v>699</v>
      </c>
      <c r="C21" s="54">
        <v>42842</v>
      </c>
      <c r="D21" s="44"/>
      <c r="E21" s="27"/>
      <c r="F21" s="116" t="s">
        <v>42</v>
      </c>
      <c r="G21" s="29" t="s">
        <v>44</v>
      </c>
      <c r="H21" s="67" t="s">
        <v>103</v>
      </c>
      <c r="I21" s="31"/>
      <c r="J21" s="32"/>
      <c r="K21" s="33"/>
      <c r="L21" s="34">
        <f t="shared" si="0"/>
        <v>0</v>
      </c>
      <c r="M21" s="33">
        <v>17400</v>
      </c>
    </row>
    <row r="22" spans="1:13" ht="25.5" x14ac:dyDescent="0.3">
      <c r="A22" s="26"/>
      <c r="B22" s="53" t="s">
        <v>700</v>
      </c>
      <c r="C22" s="54">
        <v>42846</v>
      </c>
      <c r="D22" s="43"/>
      <c r="E22" s="27"/>
      <c r="F22" s="116" t="s">
        <v>42</v>
      </c>
      <c r="G22" s="29" t="s">
        <v>44</v>
      </c>
      <c r="H22" s="68" t="s">
        <v>118</v>
      </c>
      <c r="I22" s="31"/>
      <c r="J22" s="32"/>
      <c r="K22" s="33"/>
      <c r="L22" s="34">
        <f t="shared" si="0"/>
        <v>0</v>
      </c>
      <c r="M22" s="33">
        <v>6000</v>
      </c>
    </row>
    <row r="23" spans="1:13" ht="25.5" x14ac:dyDescent="0.3">
      <c r="A23" s="26"/>
      <c r="B23" s="53" t="s">
        <v>701</v>
      </c>
      <c r="C23" s="54">
        <v>42860</v>
      </c>
      <c r="D23" s="43"/>
      <c r="E23" s="27"/>
      <c r="F23" s="116" t="s">
        <v>42</v>
      </c>
      <c r="G23" s="29" t="s">
        <v>44</v>
      </c>
      <c r="H23" s="68" t="s">
        <v>208</v>
      </c>
      <c r="I23" s="31"/>
      <c r="J23" s="32"/>
      <c r="K23" s="33"/>
      <c r="L23" s="34">
        <f t="shared" si="0"/>
        <v>0</v>
      </c>
      <c r="M23" s="33">
        <v>2400</v>
      </c>
    </row>
    <row r="24" spans="1:13" ht="38.25" x14ac:dyDescent="0.3">
      <c r="A24" s="117" t="s">
        <v>702</v>
      </c>
      <c r="B24" s="114" t="s">
        <v>703</v>
      </c>
      <c r="C24" s="118">
        <v>42863</v>
      </c>
      <c r="D24" s="43" t="s">
        <v>212</v>
      </c>
      <c r="E24" s="27">
        <v>42851</v>
      </c>
      <c r="F24" s="27" t="s">
        <v>711</v>
      </c>
      <c r="G24" s="29" t="s">
        <v>58</v>
      </c>
      <c r="H24" s="35" t="s">
        <v>213</v>
      </c>
      <c r="I24" s="31" t="s">
        <v>96</v>
      </c>
      <c r="J24" s="32">
        <v>2</v>
      </c>
      <c r="K24" s="33">
        <v>31901</v>
      </c>
      <c r="L24" s="34">
        <f t="shared" si="0"/>
        <v>10208.32</v>
      </c>
      <c r="M24" s="33">
        <f>J24*K24+L24</f>
        <v>74010.320000000007</v>
      </c>
    </row>
    <row r="25" spans="1:13" ht="25.5" x14ac:dyDescent="0.3">
      <c r="A25" s="26"/>
      <c r="B25" s="53" t="s">
        <v>704</v>
      </c>
      <c r="C25" s="54">
        <v>42867</v>
      </c>
      <c r="D25" s="43"/>
      <c r="E25" s="27"/>
      <c r="F25" s="116" t="s">
        <v>42</v>
      </c>
      <c r="G25" s="29" t="s">
        <v>44</v>
      </c>
      <c r="H25" s="35" t="s">
        <v>221</v>
      </c>
      <c r="I25" s="31"/>
      <c r="J25" s="32"/>
      <c r="K25" s="33"/>
      <c r="L25" s="34">
        <f t="shared" si="0"/>
        <v>0</v>
      </c>
      <c r="M25" s="33">
        <v>2700</v>
      </c>
    </row>
    <row r="26" spans="1:13" x14ac:dyDescent="0.3">
      <c r="A26" s="52" t="s">
        <v>705</v>
      </c>
      <c r="B26" s="53" t="s">
        <v>706</v>
      </c>
      <c r="C26" s="54">
        <v>42878</v>
      </c>
      <c r="D26" s="43">
        <v>1081</v>
      </c>
      <c r="E26" s="27">
        <v>42864</v>
      </c>
      <c r="F26" s="27" t="s">
        <v>712</v>
      </c>
      <c r="G26" s="29" t="s">
        <v>80</v>
      </c>
      <c r="H26" s="35" t="s">
        <v>259</v>
      </c>
      <c r="I26" s="31" t="s">
        <v>96</v>
      </c>
      <c r="J26" s="32">
        <v>1</v>
      </c>
      <c r="K26" s="33">
        <v>855</v>
      </c>
      <c r="L26" s="34">
        <f t="shared" si="0"/>
        <v>136.80000000000001</v>
      </c>
      <c r="M26" s="33">
        <f>J26*K26+L26</f>
        <v>991.8</v>
      </c>
    </row>
    <row r="27" spans="1:13" x14ac:dyDescent="0.3">
      <c r="A27" s="52" t="s">
        <v>707</v>
      </c>
      <c r="B27" s="53" t="s">
        <v>708</v>
      </c>
      <c r="C27" s="54">
        <v>42878</v>
      </c>
      <c r="D27" s="43">
        <v>1082</v>
      </c>
      <c r="E27" s="27">
        <v>42864</v>
      </c>
      <c r="F27" s="27" t="s">
        <v>712</v>
      </c>
      <c r="G27" s="29" t="s">
        <v>80</v>
      </c>
      <c r="H27" s="35" t="s">
        <v>260</v>
      </c>
      <c r="I27" s="31" t="s">
        <v>96</v>
      </c>
      <c r="J27" s="32">
        <v>1</v>
      </c>
      <c r="K27" s="33">
        <v>1288.79</v>
      </c>
      <c r="L27" s="34">
        <f t="shared" si="0"/>
        <v>206.2064</v>
      </c>
      <c r="M27" s="33">
        <f>J27*K27+L27</f>
        <v>1494.9964</v>
      </c>
    </row>
    <row r="28" spans="1:13" x14ac:dyDescent="0.3">
      <c r="A28" s="52" t="s">
        <v>709</v>
      </c>
      <c r="B28" s="53" t="s">
        <v>710</v>
      </c>
      <c r="C28" s="54">
        <v>42878</v>
      </c>
      <c r="D28" s="43">
        <v>1083</v>
      </c>
      <c r="E28" s="27">
        <v>42864</v>
      </c>
      <c r="F28" s="27" t="s">
        <v>712</v>
      </c>
      <c r="G28" s="29" t="s">
        <v>80</v>
      </c>
      <c r="H28" s="35" t="s">
        <v>261</v>
      </c>
      <c r="I28" s="31" t="s">
        <v>96</v>
      </c>
      <c r="J28" s="32">
        <v>20</v>
      </c>
      <c r="K28" s="33">
        <v>315</v>
      </c>
      <c r="L28" s="34">
        <f t="shared" ref="L28:L38" si="1">J28*K28*0.16</f>
        <v>1008</v>
      </c>
      <c r="M28" s="33">
        <f t="shared" ref="M28:M38" si="2">J28*K28+L28</f>
        <v>7308</v>
      </c>
    </row>
    <row r="29" spans="1:13" x14ac:dyDescent="0.3">
      <c r="A29" s="52" t="s">
        <v>709</v>
      </c>
      <c r="B29" s="53" t="s">
        <v>710</v>
      </c>
      <c r="C29" s="54">
        <v>42878</v>
      </c>
      <c r="D29" s="43">
        <v>1083</v>
      </c>
      <c r="E29" s="27">
        <v>42864</v>
      </c>
      <c r="F29" s="27" t="s">
        <v>712</v>
      </c>
      <c r="G29" s="29" t="s">
        <v>80</v>
      </c>
      <c r="H29" s="35" t="s">
        <v>262</v>
      </c>
      <c r="I29" s="31" t="s">
        <v>96</v>
      </c>
      <c r="J29" s="32">
        <v>5</v>
      </c>
      <c r="K29" s="33">
        <v>40.5</v>
      </c>
      <c r="L29" s="34">
        <f t="shared" si="1"/>
        <v>32.4</v>
      </c>
      <c r="M29" s="33">
        <f t="shared" si="2"/>
        <v>234.9</v>
      </c>
    </row>
    <row r="30" spans="1:13" x14ac:dyDescent="0.3">
      <c r="A30" s="52" t="s">
        <v>709</v>
      </c>
      <c r="B30" s="53" t="s">
        <v>710</v>
      </c>
      <c r="C30" s="54">
        <v>42878</v>
      </c>
      <c r="D30" s="43">
        <v>1083</v>
      </c>
      <c r="E30" s="27">
        <v>42864</v>
      </c>
      <c r="F30" s="27" t="s">
        <v>712</v>
      </c>
      <c r="G30" s="29" t="s">
        <v>80</v>
      </c>
      <c r="H30" s="35" t="s">
        <v>263</v>
      </c>
      <c r="I30" s="31" t="s">
        <v>96</v>
      </c>
      <c r="J30" s="32">
        <v>3</v>
      </c>
      <c r="K30" s="33">
        <v>23</v>
      </c>
      <c r="L30" s="34">
        <f t="shared" si="1"/>
        <v>11.040000000000001</v>
      </c>
      <c r="M30" s="33">
        <f t="shared" si="2"/>
        <v>80.040000000000006</v>
      </c>
    </row>
    <row r="31" spans="1:13" x14ac:dyDescent="0.3">
      <c r="A31" s="52" t="s">
        <v>709</v>
      </c>
      <c r="B31" s="53" t="s">
        <v>710</v>
      </c>
      <c r="C31" s="54">
        <v>42878</v>
      </c>
      <c r="D31" s="43">
        <v>1083</v>
      </c>
      <c r="E31" s="27">
        <v>42864</v>
      </c>
      <c r="F31" s="27" t="s">
        <v>712</v>
      </c>
      <c r="G31" s="29" t="s">
        <v>80</v>
      </c>
      <c r="H31" s="35" t="s">
        <v>264</v>
      </c>
      <c r="I31" s="31" t="s">
        <v>96</v>
      </c>
      <c r="J31" s="32">
        <v>1</v>
      </c>
      <c r="K31" s="33">
        <v>240</v>
      </c>
      <c r="L31" s="34">
        <f t="shared" si="1"/>
        <v>38.4</v>
      </c>
      <c r="M31" s="33">
        <f t="shared" si="2"/>
        <v>278.39999999999998</v>
      </c>
    </row>
    <row r="32" spans="1:13" x14ac:dyDescent="0.3">
      <c r="A32" s="52" t="s">
        <v>709</v>
      </c>
      <c r="B32" s="53" t="s">
        <v>710</v>
      </c>
      <c r="C32" s="54">
        <v>42878</v>
      </c>
      <c r="D32" s="43">
        <v>1083</v>
      </c>
      <c r="E32" s="27">
        <v>42864</v>
      </c>
      <c r="F32" s="27" t="s">
        <v>712</v>
      </c>
      <c r="G32" s="29" t="s">
        <v>80</v>
      </c>
      <c r="H32" s="35" t="s">
        <v>265</v>
      </c>
      <c r="I32" s="31" t="s">
        <v>96</v>
      </c>
      <c r="J32" s="32">
        <v>1</v>
      </c>
      <c r="K32" s="33">
        <v>430</v>
      </c>
      <c r="L32" s="34">
        <f t="shared" si="1"/>
        <v>68.8</v>
      </c>
      <c r="M32" s="33">
        <f t="shared" si="2"/>
        <v>498.8</v>
      </c>
    </row>
    <row r="33" spans="1:13" x14ac:dyDescent="0.3">
      <c r="A33" s="52" t="s">
        <v>709</v>
      </c>
      <c r="B33" s="53" t="s">
        <v>710</v>
      </c>
      <c r="C33" s="54">
        <v>42878</v>
      </c>
      <c r="D33" s="43">
        <v>1083</v>
      </c>
      <c r="E33" s="27">
        <v>42864</v>
      </c>
      <c r="F33" s="27" t="s">
        <v>712</v>
      </c>
      <c r="G33" s="29" t="s">
        <v>80</v>
      </c>
      <c r="H33" s="35" t="s">
        <v>266</v>
      </c>
      <c r="I33" s="31" t="s">
        <v>96</v>
      </c>
      <c r="J33" s="32">
        <v>2</v>
      </c>
      <c r="K33" s="33">
        <v>367.5</v>
      </c>
      <c r="L33" s="34">
        <f t="shared" si="1"/>
        <v>117.60000000000001</v>
      </c>
      <c r="M33" s="33">
        <f t="shared" si="2"/>
        <v>852.6</v>
      </c>
    </row>
    <row r="34" spans="1:13" x14ac:dyDescent="0.3">
      <c r="A34" s="52" t="s">
        <v>709</v>
      </c>
      <c r="B34" s="53" t="s">
        <v>710</v>
      </c>
      <c r="C34" s="54">
        <v>42878</v>
      </c>
      <c r="D34" s="43">
        <v>1083</v>
      </c>
      <c r="E34" s="27">
        <v>42864</v>
      </c>
      <c r="F34" s="27" t="s">
        <v>712</v>
      </c>
      <c r="G34" s="29" t="s">
        <v>80</v>
      </c>
      <c r="H34" s="35" t="s">
        <v>267</v>
      </c>
      <c r="I34" s="31" t="s">
        <v>96</v>
      </c>
      <c r="J34" s="32">
        <v>2</v>
      </c>
      <c r="K34" s="33">
        <v>233</v>
      </c>
      <c r="L34" s="34">
        <f t="shared" si="1"/>
        <v>74.56</v>
      </c>
      <c r="M34" s="33">
        <f t="shared" si="2"/>
        <v>540.55999999999995</v>
      </c>
    </row>
    <row r="35" spans="1:13" x14ac:dyDescent="0.3">
      <c r="A35" s="52" t="s">
        <v>709</v>
      </c>
      <c r="B35" s="53" t="s">
        <v>710</v>
      </c>
      <c r="C35" s="54">
        <v>42878</v>
      </c>
      <c r="D35" s="43">
        <v>1083</v>
      </c>
      <c r="E35" s="27">
        <v>42864</v>
      </c>
      <c r="F35" s="27" t="s">
        <v>712</v>
      </c>
      <c r="G35" s="29" t="s">
        <v>80</v>
      </c>
      <c r="H35" s="35" t="s">
        <v>268</v>
      </c>
      <c r="I35" s="31" t="s">
        <v>249</v>
      </c>
      <c r="J35" s="32">
        <v>1</v>
      </c>
      <c r="K35" s="33">
        <v>1950</v>
      </c>
      <c r="L35" s="34">
        <f t="shared" si="1"/>
        <v>312</v>
      </c>
      <c r="M35" s="33">
        <f t="shared" si="2"/>
        <v>2262</v>
      </c>
    </row>
    <row r="36" spans="1:13" x14ac:dyDescent="0.3">
      <c r="A36" s="52" t="s">
        <v>709</v>
      </c>
      <c r="B36" s="53" t="s">
        <v>710</v>
      </c>
      <c r="C36" s="54">
        <v>42878</v>
      </c>
      <c r="D36" s="43">
        <v>1083</v>
      </c>
      <c r="E36" s="27">
        <v>42864</v>
      </c>
      <c r="F36" s="27" t="s">
        <v>712</v>
      </c>
      <c r="G36" s="29" t="s">
        <v>80</v>
      </c>
      <c r="H36" s="35" t="s">
        <v>269</v>
      </c>
      <c r="I36" s="31" t="s">
        <v>96</v>
      </c>
      <c r="J36" s="32">
        <v>1</v>
      </c>
      <c r="K36" s="33">
        <v>35</v>
      </c>
      <c r="L36" s="34">
        <f t="shared" si="1"/>
        <v>5.6000000000000005</v>
      </c>
      <c r="M36" s="33">
        <f t="shared" si="2"/>
        <v>40.6</v>
      </c>
    </row>
    <row r="37" spans="1:13" x14ac:dyDescent="0.3">
      <c r="A37" s="52" t="s">
        <v>3638</v>
      </c>
      <c r="B37" s="53" t="s">
        <v>3637</v>
      </c>
      <c r="C37" s="54">
        <v>43082</v>
      </c>
      <c r="D37" s="43">
        <v>850</v>
      </c>
      <c r="E37" s="27">
        <v>43074</v>
      </c>
      <c r="F37" s="27" t="s">
        <v>631</v>
      </c>
      <c r="G37" s="29" t="s">
        <v>398</v>
      </c>
      <c r="H37" s="35" t="s">
        <v>3367</v>
      </c>
      <c r="I37" s="31" t="s">
        <v>71</v>
      </c>
      <c r="J37" s="32">
        <v>1</v>
      </c>
      <c r="K37" s="33">
        <v>1210</v>
      </c>
      <c r="L37" s="34">
        <f t="shared" si="1"/>
        <v>193.6</v>
      </c>
      <c r="M37" s="33">
        <f t="shared" si="2"/>
        <v>1403.6</v>
      </c>
    </row>
    <row r="38" spans="1:13" x14ac:dyDescent="0.3">
      <c r="A38" s="52" t="s">
        <v>3638</v>
      </c>
      <c r="B38" s="53" t="s">
        <v>3637</v>
      </c>
      <c r="C38" s="54">
        <v>43082</v>
      </c>
      <c r="D38" s="43">
        <v>850</v>
      </c>
      <c r="E38" s="27">
        <v>43074</v>
      </c>
      <c r="F38" s="27" t="s">
        <v>631</v>
      </c>
      <c r="G38" s="29" t="s">
        <v>398</v>
      </c>
      <c r="H38" s="35" t="s">
        <v>510</v>
      </c>
      <c r="I38" s="31" t="s">
        <v>71</v>
      </c>
      <c r="J38" s="32">
        <v>1</v>
      </c>
      <c r="K38" s="33">
        <v>1560</v>
      </c>
      <c r="L38" s="34">
        <f t="shared" si="1"/>
        <v>249.6</v>
      </c>
      <c r="M38" s="33">
        <f t="shared" si="2"/>
        <v>1809.6</v>
      </c>
    </row>
    <row r="39" spans="1:13" x14ac:dyDescent="0.3">
      <c r="A39" s="26"/>
      <c r="B39" s="26"/>
      <c r="C39" s="26"/>
      <c r="D39" s="28"/>
      <c r="E39" s="27"/>
      <c r="F39" s="27"/>
      <c r="G39" s="29"/>
      <c r="H39" s="38"/>
      <c r="I39" s="31"/>
      <c r="J39" s="32"/>
      <c r="K39" s="33"/>
      <c r="L39" s="34"/>
      <c r="M39" s="33">
        <f>SUM(M15:M38)</f>
        <v>199806.2164</v>
      </c>
    </row>
    <row r="41" spans="1:13" x14ac:dyDescent="0.3">
      <c r="A41" s="48" t="s">
        <v>35</v>
      </c>
      <c r="B41" s="46" t="s">
        <v>47</v>
      </c>
    </row>
    <row r="42" spans="1:13" x14ac:dyDescent="0.3">
      <c r="A42" s="18"/>
      <c r="B42" s="15"/>
    </row>
    <row r="43" spans="1:13" x14ac:dyDescent="0.3">
      <c r="A43" s="18"/>
      <c r="B43" s="15"/>
    </row>
    <row r="44" spans="1:13" x14ac:dyDescent="0.3">
      <c r="A44" s="18"/>
      <c r="B44" s="15"/>
    </row>
    <row r="45" spans="1:13" x14ac:dyDescent="0.3">
      <c r="A45" s="18"/>
      <c r="B45" s="15"/>
    </row>
    <row r="46" spans="1:13" x14ac:dyDescent="0.3">
      <c r="A46" s="18"/>
      <c r="B46" s="15"/>
    </row>
    <row r="47" spans="1:13" x14ac:dyDescent="0.3">
      <c r="A47" s="18"/>
      <c r="B47" s="15"/>
    </row>
    <row r="48" spans="1:13" x14ac:dyDescent="0.3">
      <c r="A48" s="18"/>
      <c r="B48" s="15"/>
    </row>
    <row r="49" spans="1:13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x14ac:dyDescent="0.3">
      <c r="A50" s="261" t="s">
        <v>27</v>
      </c>
      <c r="B50" s="261"/>
      <c r="C50" s="261"/>
      <c r="D50" s="39"/>
      <c r="E50" s="261" t="s">
        <v>28</v>
      </c>
      <c r="F50" s="261"/>
      <c r="G50" s="39"/>
      <c r="H50" s="55" t="s">
        <v>29</v>
      </c>
      <c r="I50" s="39"/>
      <c r="J50" s="41"/>
      <c r="K50" s="55" t="s">
        <v>30</v>
      </c>
      <c r="L50" s="41"/>
      <c r="M50" s="39"/>
    </row>
    <row r="51" spans="1:13" ht="13.9" customHeight="1" x14ac:dyDescent="0.3">
      <c r="A51" s="263" t="s">
        <v>0</v>
      </c>
      <c r="B51" s="263"/>
      <c r="C51" s="263"/>
      <c r="D51" s="39"/>
      <c r="E51" s="262" t="s">
        <v>1</v>
      </c>
      <c r="F51" s="262"/>
      <c r="G51" s="39"/>
      <c r="H51" s="42" t="s">
        <v>2</v>
      </c>
      <c r="I51" s="39"/>
      <c r="J51" s="262" t="s">
        <v>31</v>
      </c>
      <c r="K51" s="262"/>
      <c r="L51" s="262"/>
      <c r="M51" s="39"/>
    </row>
    <row r="52" spans="1:13" x14ac:dyDescent="0.3">
      <c r="A52" s="253"/>
      <c r="B52" s="253"/>
      <c r="C52" s="253"/>
    </row>
    <row r="53" spans="1:13" s="15" customFormat="1" ht="15" customHeight="1" x14ac:dyDescent="0.25">
      <c r="A53" s="257" t="s">
        <v>6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</row>
  </sheetData>
  <customSheetViews>
    <customSheetView guid="{B46C6F73-E576-4327-952E-D30557363BE2}" showPageBreaks="1" topLeftCell="H22">
      <selection activeCell="L43" sqref="L4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22">
      <selection activeCell="L43" sqref="L4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53:M53"/>
    <mergeCell ref="A12:B12"/>
    <mergeCell ref="C12:G12"/>
    <mergeCell ref="I12:M12"/>
    <mergeCell ref="E50:F50"/>
    <mergeCell ref="E51:F51"/>
    <mergeCell ref="J51:L51"/>
    <mergeCell ref="A50:C50"/>
    <mergeCell ref="A51:C51"/>
    <mergeCell ref="A1:M1"/>
    <mergeCell ref="A8:B8"/>
    <mergeCell ref="A10:C11"/>
    <mergeCell ref="G10:H10"/>
    <mergeCell ref="L10:M10"/>
    <mergeCell ref="G11:H11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8"/>
  <sheetViews>
    <sheetView topLeftCell="A10" workbookViewId="0">
      <selection activeCell="F27" sqref="F2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8.75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8.75" x14ac:dyDescent="0.3">
      <c r="A5" s="108" t="s">
        <v>7</v>
      </c>
      <c r="B5" s="48" t="s">
        <v>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9" customHeight="1" x14ac:dyDescent="0.3">
      <c r="A6" s="18"/>
      <c r="B6" s="1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558</v>
      </c>
      <c r="D11" s="259"/>
      <c r="E11" s="259"/>
      <c r="F11" s="259"/>
      <c r="G11" s="259"/>
      <c r="H11" s="8" t="s">
        <v>13</v>
      </c>
      <c r="I11" s="260" t="s">
        <v>3648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x14ac:dyDescent="0.3">
      <c r="A14" s="52" t="s">
        <v>1304</v>
      </c>
      <c r="B14" s="53" t="s">
        <v>1301</v>
      </c>
      <c r="C14" s="54">
        <v>42923</v>
      </c>
      <c r="D14" s="75"/>
      <c r="E14" s="76"/>
      <c r="F14" s="76" t="s">
        <v>42</v>
      </c>
      <c r="G14" s="38" t="s">
        <v>41</v>
      </c>
      <c r="H14" s="77" t="s">
        <v>559</v>
      </c>
      <c r="I14" s="50"/>
      <c r="J14" s="78"/>
      <c r="K14" s="50"/>
      <c r="L14" s="34">
        <f>J14*K14*0.16</f>
        <v>0</v>
      </c>
      <c r="M14" s="33">
        <v>29100</v>
      </c>
    </row>
    <row r="15" spans="1:13" ht="25.5" x14ac:dyDescent="0.3">
      <c r="A15" s="52" t="s">
        <v>1305</v>
      </c>
      <c r="B15" s="53" t="s">
        <v>1302</v>
      </c>
      <c r="C15" s="54">
        <v>42930</v>
      </c>
      <c r="D15" s="75"/>
      <c r="E15" s="76"/>
      <c r="F15" s="76" t="s">
        <v>42</v>
      </c>
      <c r="G15" s="29" t="s">
        <v>41</v>
      </c>
      <c r="H15" s="77" t="s">
        <v>602</v>
      </c>
      <c r="I15" s="50"/>
      <c r="J15" s="78"/>
      <c r="K15" s="50"/>
      <c r="L15" s="34">
        <f>J15*K15*0.16</f>
        <v>0</v>
      </c>
      <c r="M15" s="33">
        <v>32100</v>
      </c>
    </row>
    <row r="16" spans="1:13" ht="25.5" x14ac:dyDescent="0.3">
      <c r="A16" s="52" t="s">
        <v>1306</v>
      </c>
      <c r="B16" s="53" t="s">
        <v>1303</v>
      </c>
      <c r="C16" s="54">
        <v>42937</v>
      </c>
      <c r="D16" s="22"/>
      <c r="E16" s="23"/>
      <c r="F16" s="76" t="s">
        <v>42</v>
      </c>
      <c r="G16" s="29" t="s">
        <v>41</v>
      </c>
      <c r="H16" s="77" t="s">
        <v>1166</v>
      </c>
      <c r="I16" s="21"/>
      <c r="J16" s="24"/>
      <c r="K16" s="21"/>
      <c r="L16" s="34">
        <f t="shared" ref="L16:L24" si="0">J16*K16*0.16</f>
        <v>0</v>
      </c>
      <c r="M16" s="33">
        <v>29100</v>
      </c>
    </row>
    <row r="17" spans="1:13" ht="25.5" x14ac:dyDescent="0.3">
      <c r="A17" s="52" t="s">
        <v>3158</v>
      </c>
      <c r="B17" s="53" t="s">
        <v>3157</v>
      </c>
      <c r="C17" s="54">
        <v>43063</v>
      </c>
      <c r="D17" s="92"/>
      <c r="E17" s="76"/>
      <c r="F17" s="76" t="s">
        <v>42</v>
      </c>
      <c r="G17" s="29" t="s">
        <v>41</v>
      </c>
      <c r="H17" s="77" t="s">
        <v>3061</v>
      </c>
      <c r="I17" s="50"/>
      <c r="J17" s="78"/>
      <c r="K17" s="91"/>
      <c r="L17" s="34">
        <f t="shared" si="0"/>
        <v>0</v>
      </c>
      <c r="M17" s="33">
        <v>6900</v>
      </c>
    </row>
    <row r="18" spans="1:13" ht="25.5" x14ac:dyDescent="0.3">
      <c r="A18" s="52" t="s">
        <v>3641</v>
      </c>
      <c r="B18" s="53" t="s">
        <v>3640</v>
      </c>
      <c r="C18" s="54">
        <v>43070</v>
      </c>
      <c r="D18" s="92"/>
      <c r="E18" s="76"/>
      <c r="F18" s="76" t="s">
        <v>42</v>
      </c>
      <c r="G18" s="29" t="s">
        <v>41</v>
      </c>
      <c r="H18" s="67" t="s">
        <v>3083</v>
      </c>
      <c r="I18" s="31"/>
      <c r="J18" s="32"/>
      <c r="K18" s="33"/>
      <c r="L18" s="34">
        <f t="shared" si="0"/>
        <v>0</v>
      </c>
      <c r="M18" s="33">
        <v>7200</v>
      </c>
    </row>
    <row r="19" spans="1:13" x14ac:dyDescent="0.3">
      <c r="A19" s="52" t="s">
        <v>3645</v>
      </c>
      <c r="B19" s="53" t="s">
        <v>3644</v>
      </c>
      <c r="C19" s="54">
        <v>43082</v>
      </c>
      <c r="D19" s="92" t="s">
        <v>3373</v>
      </c>
      <c r="E19" s="76">
        <v>43074</v>
      </c>
      <c r="F19" s="76" t="s">
        <v>631</v>
      </c>
      <c r="G19" s="29" t="s">
        <v>398</v>
      </c>
      <c r="H19" s="67" t="s">
        <v>139</v>
      </c>
      <c r="I19" s="31" t="s">
        <v>79</v>
      </c>
      <c r="J19" s="32">
        <v>8</v>
      </c>
      <c r="K19" s="33">
        <v>1560</v>
      </c>
      <c r="L19" s="34">
        <f t="shared" si="0"/>
        <v>1996.8</v>
      </c>
      <c r="M19" s="33">
        <f t="shared" ref="M19:M24" si="1">J19*K19+L19</f>
        <v>14476.8</v>
      </c>
    </row>
    <row r="20" spans="1:13" s="14" customFormat="1" ht="13.5" x14ac:dyDescent="0.25">
      <c r="A20" s="52" t="s">
        <v>3645</v>
      </c>
      <c r="B20" s="53" t="s">
        <v>3644</v>
      </c>
      <c r="C20" s="54">
        <v>43082</v>
      </c>
      <c r="D20" s="92" t="s">
        <v>3373</v>
      </c>
      <c r="E20" s="76">
        <v>43074</v>
      </c>
      <c r="F20" s="76" t="s">
        <v>631</v>
      </c>
      <c r="G20" s="29" t="s">
        <v>398</v>
      </c>
      <c r="H20" s="67" t="s">
        <v>544</v>
      </c>
      <c r="I20" s="31" t="s">
        <v>79</v>
      </c>
      <c r="J20" s="32">
        <v>3</v>
      </c>
      <c r="K20" s="33">
        <v>1560</v>
      </c>
      <c r="L20" s="34">
        <f t="shared" si="0"/>
        <v>748.80000000000007</v>
      </c>
      <c r="M20" s="33">
        <f t="shared" si="1"/>
        <v>5428.8</v>
      </c>
    </row>
    <row r="21" spans="1:13" x14ac:dyDescent="0.3">
      <c r="A21" s="52" t="s">
        <v>3645</v>
      </c>
      <c r="B21" s="53" t="s">
        <v>3644</v>
      </c>
      <c r="C21" s="54">
        <v>43082</v>
      </c>
      <c r="D21" s="92" t="s">
        <v>3373</v>
      </c>
      <c r="E21" s="76">
        <v>43074</v>
      </c>
      <c r="F21" s="76" t="s">
        <v>631</v>
      </c>
      <c r="G21" s="29" t="s">
        <v>398</v>
      </c>
      <c r="H21" s="68" t="s">
        <v>3374</v>
      </c>
      <c r="I21" s="31" t="s">
        <v>142</v>
      </c>
      <c r="J21" s="32">
        <v>8</v>
      </c>
      <c r="K21" s="33">
        <v>1210</v>
      </c>
      <c r="L21" s="34">
        <f t="shared" si="0"/>
        <v>1548.8</v>
      </c>
      <c r="M21" s="33">
        <f t="shared" si="1"/>
        <v>11228.8</v>
      </c>
    </row>
    <row r="22" spans="1:13" ht="25.5" x14ac:dyDescent="0.3">
      <c r="A22" s="52" t="s">
        <v>3642</v>
      </c>
      <c r="B22" s="53" t="s">
        <v>3643</v>
      </c>
      <c r="C22" s="54">
        <v>43077</v>
      </c>
      <c r="D22" s="92"/>
      <c r="E22" s="76"/>
      <c r="F22" s="76" t="s">
        <v>42</v>
      </c>
      <c r="G22" s="29" t="s">
        <v>41</v>
      </c>
      <c r="H22" s="68" t="s">
        <v>3353</v>
      </c>
      <c r="I22" s="31"/>
      <c r="J22" s="32"/>
      <c r="K22" s="33"/>
      <c r="L22" s="34">
        <f t="shared" si="0"/>
        <v>0</v>
      </c>
      <c r="M22" s="33">
        <v>5100</v>
      </c>
    </row>
    <row r="23" spans="1:13" x14ac:dyDescent="0.3">
      <c r="A23" s="52" t="s">
        <v>3647</v>
      </c>
      <c r="B23" s="53" t="s">
        <v>3646</v>
      </c>
      <c r="C23" s="54">
        <v>43087</v>
      </c>
      <c r="D23" s="92" t="s">
        <v>3477</v>
      </c>
      <c r="E23" s="76">
        <v>43083</v>
      </c>
      <c r="F23" s="76" t="s">
        <v>666</v>
      </c>
      <c r="G23" s="29" t="s">
        <v>58</v>
      </c>
      <c r="H23" s="68" t="s">
        <v>3478</v>
      </c>
      <c r="I23" s="31" t="s">
        <v>163</v>
      </c>
      <c r="J23" s="32">
        <v>60</v>
      </c>
      <c r="K23" s="33">
        <v>588.65</v>
      </c>
      <c r="L23" s="34">
        <f t="shared" si="0"/>
        <v>5651.04</v>
      </c>
      <c r="M23" s="33">
        <f t="shared" si="1"/>
        <v>40970.04</v>
      </c>
    </row>
    <row r="24" spans="1:13" x14ac:dyDescent="0.3">
      <c r="A24" s="52" t="s">
        <v>3647</v>
      </c>
      <c r="B24" s="53" t="s">
        <v>3646</v>
      </c>
      <c r="C24" s="54">
        <v>43087</v>
      </c>
      <c r="D24" s="92" t="s">
        <v>3477</v>
      </c>
      <c r="E24" s="76">
        <v>43083</v>
      </c>
      <c r="F24" s="76" t="s">
        <v>666</v>
      </c>
      <c r="G24" s="29" t="s">
        <v>58</v>
      </c>
      <c r="H24" s="68" t="s">
        <v>3479</v>
      </c>
      <c r="I24" s="31" t="s">
        <v>163</v>
      </c>
      <c r="J24" s="32">
        <v>30</v>
      </c>
      <c r="K24" s="33">
        <v>528.6</v>
      </c>
      <c r="L24" s="34">
        <f t="shared" si="0"/>
        <v>2537.2800000000002</v>
      </c>
      <c r="M24" s="33">
        <f t="shared" si="1"/>
        <v>18395.28</v>
      </c>
    </row>
    <row r="25" spans="1:13" x14ac:dyDescent="0.3">
      <c r="A25" s="26"/>
      <c r="B25" s="26"/>
      <c r="C25" s="26"/>
      <c r="D25" s="28"/>
      <c r="E25" s="27"/>
      <c r="F25" s="27"/>
      <c r="G25" s="29"/>
      <c r="H25" s="38"/>
      <c r="I25" s="31"/>
      <c r="J25" s="32"/>
      <c r="K25" s="33"/>
      <c r="L25" s="34"/>
      <c r="M25" s="33">
        <f>SUM(M14:M24)</f>
        <v>199999.72</v>
      </c>
    </row>
    <row r="27" spans="1:13" x14ac:dyDescent="0.3">
      <c r="A27" s="48" t="s">
        <v>35</v>
      </c>
      <c r="B27" s="46" t="s">
        <v>557</v>
      </c>
    </row>
    <row r="28" spans="1:13" x14ac:dyDescent="0.3">
      <c r="A28" s="18"/>
      <c r="B28" s="15"/>
      <c r="D28" s="62"/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3">
      <c r="A35" s="261" t="s">
        <v>27</v>
      </c>
      <c r="B35" s="261"/>
      <c r="C35" s="261"/>
      <c r="D35" s="39"/>
      <c r="E35" s="261" t="s">
        <v>28</v>
      </c>
      <c r="F35" s="261"/>
      <c r="G35" s="39"/>
      <c r="H35" s="107" t="s">
        <v>29</v>
      </c>
      <c r="I35" s="39"/>
      <c r="J35" s="41"/>
      <c r="K35" s="107" t="s">
        <v>30</v>
      </c>
      <c r="L35" s="41"/>
      <c r="M35" s="39"/>
    </row>
    <row r="36" spans="1:13" ht="13.9" customHeight="1" x14ac:dyDescent="0.3">
      <c r="A36" s="263" t="s">
        <v>0</v>
      </c>
      <c r="B36" s="263"/>
      <c r="C36" s="263"/>
      <c r="D36" s="39"/>
      <c r="E36" s="262" t="s">
        <v>1</v>
      </c>
      <c r="F36" s="262"/>
      <c r="G36" s="39"/>
      <c r="H36" s="42" t="s">
        <v>2</v>
      </c>
      <c r="I36" s="39"/>
      <c r="J36" s="262" t="s">
        <v>31</v>
      </c>
      <c r="K36" s="262"/>
      <c r="L36" s="262"/>
      <c r="M36" s="39"/>
    </row>
    <row r="37" spans="1:13" x14ac:dyDescent="0.3">
      <c r="A37" s="253"/>
      <c r="B37" s="253"/>
      <c r="C37" s="253"/>
    </row>
    <row r="38" spans="1:13" s="15" customFormat="1" ht="15" customHeight="1" x14ac:dyDescent="0.25">
      <c r="A38" s="257" t="s">
        <v>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</row>
  </sheetData>
  <customSheetViews>
    <customSheetView guid="{B46C6F73-E576-4327-952E-D30557363BE2}" showPageBreaks="1" topLeftCell="A10">
      <selection activeCell="F27" sqref="F2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A10">
      <selection activeCell="F27" sqref="F2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8:M38"/>
    <mergeCell ref="A11:B11"/>
    <mergeCell ref="C11:G11"/>
    <mergeCell ref="I11:M11"/>
    <mergeCell ref="E35:F35"/>
    <mergeCell ref="E36:F36"/>
    <mergeCell ref="J36:L36"/>
    <mergeCell ref="A35:C35"/>
    <mergeCell ref="A36:C36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9"/>
  <sheetViews>
    <sheetView topLeftCell="I7" workbookViewId="0">
      <selection activeCell="L27" sqref="L2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8.75" x14ac:dyDescent="0.3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8.75" x14ac:dyDescent="0.3">
      <c r="A5" s="176" t="s">
        <v>7</v>
      </c>
      <c r="B5" s="48" t="s">
        <v>8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9" customHeight="1" x14ac:dyDescent="0.3">
      <c r="A6" s="18"/>
      <c r="B6" s="18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2036</v>
      </c>
      <c r="D11" s="259"/>
      <c r="E11" s="259"/>
      <c r="F11" s="259"/>
      <c r="G11" s="259"/>
      <c r="H11" s="8" t="s">
        <v>13</v>
      </c>
      <c r="I11" s="260" t="s">
        <v>2712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2708</v>
      </c>
      <c r="B14" s="53" t="s">
        <v>2704</v>
      </c>
      <c r="C14" s="54">
        <v>42996</v>
      </c>
      <c r="D14" s="75" t="s">
        <v>2037</v>
      </c>
      <c r="E14" s="76">
        <v>42979</v>
      </c>
      <c r="F14" s="76" t="s">
        <v>630</v>
      </c>
      <c r="G14" s="38" t="s">
        <v>58</v>
      </c>
      <c r="H14" s="77" t="s">
        <v>59</v>
      </c>
      <c r="I14" s="50" t="s">
        <v>424</v>
      </c>
      <c r="J14" s="78">
        <v>5</v>
      </c>
      <c r="K14" s="138">
        <v>2974.13</v>
      </c>
      <c r="L14" s="34">
        <f>J14*K14*0.16</f>
        <v>2379.3040000000001</v>
      </c>
      <c r="M14" s="33">
        <f>J14*K14+L14</f>
        <v>17249.954000000002</v>
      </c>
    </row>
    <row r="15" spans="1:13" ht="25.5" x14ac:dyDescent="0.3">
      <c r="A15" s="52" t="s">
        <v>2709</v>
      </c>
      <c r="B15" s="53" t="s">
        <v>2705</v>
      </c>
      <c r="C15" s="54">
        <v>42996</v>
      </c>
      <c r="D15" s="75" t="s">
        <v>2038</v>
      </c>
      <c r="E15" s="76">
        <v>42979</v>
      </c>
      <c r="F15" s="76" t="s">
        <v>630</v>
      </c>
      <c r="G15" s="38" t="s">
        <v>58</v>
      </c>
      <c r="H15" s="77" t="s">
        <v>59</v>
      </c>
      <c r="I15" s="50" t="s">
        <v>424</v>
      </c>
      <c r="J15" s="78">
        <v>5</v>
      </c>
      <c r="K15" s="138">
        <v>2974.13</v>
      </c>
      <c r="L15" s="34">
        <f t="shared" ref="L15:L24" si="0">J15*K15*0.16</f>
        <v>2379.3040000000001</v>
      </c>
      <c r="M15" s="33">
        <f t="shared" ref="M15:M24" si="1">J15*K15+L15</f>
        <v>17249.954000000002</v>
      </c>
    </row>
    <row r="16" spans="1:13" ht="25.5" x14ac:dyDescent="0.3">
      <c r="A16" s="52" t="s">
        <v>2710</v>
      </c>
      <c r="B16" s="53" t="s">
        <v>2706</v>
      </c>
      <c r="C16" s="54">
        <v>42996</v>
      </c>
      <c r="D16" s="75" t="s">
        <v>2039</v>
      </c>
      <c r="E16" s="76">
        <v>42979</v>
      </c>
      <c r="F16" s="76" t="s">
        <v>630</v>
      </c>
      <c r="G16" s="38" t="s">
        <v>58</v>
      </c>
      <c r="H16" s="77" t="s">
        <v>59</v>
      </c>
      <c r="I16" s="50" t="s">
        <v>424</v>
      </c>
      <c r="J16" s="78">
        <v>5</v>
      </c>
      <c r="K16" s="138">
        <v>2974.13</v>
      </c>
      <c r="L16" s="34">
        <f t="shared" si="0"/>
        <v>2379.3040000000001</v>
      </c>
      <c r="M16" s="33">
        <f t="shared" si="1"/>
        <v>17249.954000000002</v>
      </c>
    </row>
    <row r="17" spans="1:14" ht="25.5" x14ac:dyDescent="0.3">
      <c r="A17" s="52" t="s">
        <v>2711</v>
      </c>
      <c r="B17" s="53" t="s">
        <v>2707</v>
      </c>
      <c r="C17" s="54">
        <v>42996</v>
      </c>
      <c r="D17" s="75" t="s">
        <v>2040</v>
      </c>
      <c r="E17" s="76">
        <v>42979</v>
      </c>
      <c r="F17" s="76" t="s">
        <v>630</v>
      </c>
      <c r="G17" s="38" t="s">
        <v>58</v>
      </c>
      <c r="H17" s="77" t="s">
        <v>59</v>
      </c>
      <c r="I17" s="50" t="s">
        <v>424</v>
      </c>
      <c r="J17" s="78">
        <v>5</v>
      </c>
      <c r="K17" s="139">
        <v>2974.13</v>
      </c>
      <c r="L17" s="34">
        <f t="shared" si="0"/>
        <v>2379.3040000000001</v>
      </c>
      <c r="M17" s="33">
        <f t="shared" si="1"/>
        <v>17249.954000000002</v>
      </c>
    </row>
    <row r="18" spans="1:14" ht="25.5" x14ac:dyDescent="0.3">
      <c r="A18" s="52" t="s">
        <v>2703</v>
      </c>
      <c r="B18" s="53" t="s">
        <v>2702</v>
      </c>
      <c r="C18" s="54">
        <v>42996</v>
      </c>
      <c r="D18" s="75" t="s">
        <v>2041</v>
      </c>
      <c r="E18" s="76">
        <v>42979</v>
      </c>
      <c r="F18" s="76" t="s">
        <v>631</v>
      </c>
      <c r="G18" s="38" t="s">
        <v>58</v>
      </c>
      <c r="H18" s="67" t="s">
        <v>76</v>
      </c>
      <c r="I18" s="31" t="s">
        <v>71</v>
      </c>
      <c r="J18" s="32">
        <v>4</v>
      </c>
      <c r="K18" s="140">
        <v>1400</v>
      </c>
      <c r="L18" s="34">
        <f t="shared" si="0"/>
        <v>896</v>
      </c>
      <c r="M18" s="33">
        <f t="shared" si="1"/>
        <v>6496</v>
      </c>
    </row>
    <row r="19" spans="1:14" ht="25.5" x14ac:dyDescent="0.3">
      <c r="A19" s="52" t="s">
        <v>2703</v>
      </c>
      <c r="B19" s="53" t="s">
        <v>2702</v>
      </c>
      <c r="C19" s="54">
        <v>42996</v>
      </c>
      <c r="D19" s="75" t="s">
        <v>2041</v>
      </c>
      <c r="E19" s="76">
        <v>42979</v>
      </c>
      <c r="F19" s="76" t="s">
        <v>631</v>
      </c>
      <c r="G19" s="38" t="s">
        <v>58</v>
      </c>
      <c r="H19" s="67" t="s">
        <v>77</v>
      </c>
      <c r="I19" s="31" t="s">
        <v>71</v>
      </c>
      <c r="J19" s="32">
        <v>4</v>
      </c>
      <c r="K19" s="140">
        <v>1350</v>
      </c>
      <c r="L19" s="34">
        <f t="shared" si="0"/>
        <v>864</v>
      </c>
      <c r="M19" s="33">
        <f t="shared" si="1"/>
        <v>6264</v>
      </c>
    </row>
    <row r="20" spans="1:14" s="14" customFormat="1" ht="25.5" x14ac:dyDescent="0.25">
      <c r="A20" s="52" t="s">
        <v>2703</v>
      </c>
      <c r="B20" s="53" t="s">
        <v>2702</v>
      </c>
      <c r="C20" s="54">
        <v>42996</v>
      </c>
      <c r="D20" s="75" t="s">
        <v>2041</v>
      </c>
      <c r="E20" s="76">
        <v>42979</v>
      </c>
      <c r="F20" s="76" t="s">
        <v>631</v>
      </c>
      <c r="G20" s="38" t="s">
        <v>58</v>
      </c>
      <c r="H20" s="67" t="s">
        <v>78</v>
      </c>
      <c r="I20" s="31" t="s">
        <v>79</v>
      </c>
      <c r="J20" s="32">
        <v>8</v>
      </c>
      <c r="K20" s="140">
        <v>450</v>
      </c>
      <c r="L20" s="34">
        <f t="shared" si="0"/>
        <v>576</v>
      </c>
      <c r="M20" s="33">
        <f t="shared" si="1"/>
        <v>4176</v>
      </c>
    </row>
    <row r="21" spans="1:14" x14ac:dyDescent="0.3">
      <c r="A21" s="52" t="s">
        <v>3160</v>
      </c>
      <c r="B21" s="53" t="s">
        <v>3159</v>
      </c>
      <c r="C21" s="54">
        <v>43055</v>
      </c>
      <c r="D21" s="92" t="s">
        <v>3030</v>
      </c>
      <c r="E21" s="76">
        <v>43047</v>
      </c>
      <c r="F21" s="76" t="s">
        <v>630</v>
      </c>
      <c r="G21" s="29" t="s">
        <v>2580</v>
      </c>
      <c r="H21" s="68" t="s">
        <v>350</v>
      </c>
      <c r="I21" s="31" t="s">
        <v>424</v>
      </c>
      <c r="J21" s="32">
        <v>2</v>
      </c>
      <c r="K21" s="140">
        <v>3017.24</v>
      </c>
      <c r="L21" s="34">
        <f t="shared" si="0"/>
        <v>965.51679999999999</v>
      </c>
      <c r="M21" s="33">
        <f t="shared" si="1"/>
        <v>6999.9967999999999</v>
      </c>
    </row>
    <row r="22" spans="1:14" x14ac:dyDescent="0.3">
      <c r="A22" s="52" t="s">
        <v>3162</v>
      </c>
      <c r="B22" s="53" t="s">
        <v>3161</v>
      </c>
      <c r="C22" s="54">
        <v>43055</v>
      </c>
      <c r="D22" s="92" t="s">
        <v>3031</v>
      </c>
      <c r="E22" s="76">
        <v>43047</v>
      </c>
      <c r="F22" s="76" t="s">
        <v>631</v>
      </c>
      <c r="G22" s="29" t="s">
        <v>2580</v>
      </c>
      <c r="H22" s="68" t="s">
        <v>76</v>
      </c>
      <c r="I22" s="31" t="s">
        <v>71</v>
      </c>
      <c r="J22" s="32">
        <v>2</v>
      </c>
      <c r="K22" s="140">
        <v>1400</v>
      </c>
      <c r="L22" s="34">
        <f t="shared" si="0"/>
        <v>448</v>
      </c>
      <c r="M22" s="33">
        <f t="shared" si="1"/>
        <v>3248</v>
      </c>
    </row>
    <row r="23" spans="1:14" x14ac:dyDescent="0.3">
      <c r="A23" s="52" t="s">
        <v>3162</v>
      </c>
      <c r="B23" s="53" t="s">
        <v>3161</v>
      </c>
      <c r="C23" s="54">
        <v>43055</v>
      </c>
      <c r="D23" s="92" t="s">
        <v>3031</v>
      </c>
      <c r="E23" s="76">
        <v>43047</v>
      </c>
      <c r="F23" s="76" t="s">
        <v>631</v>
      </c>
      <c r="G23" s="29" t="s">
        <v>2580</v>
      </c>
      <c r="H23" s="68" t="s">
        <v>77</v>
      </c>
      <c r="I23" s="31" t="s">
        <v>71</v>
      </c>
      <c r="J23" s="32">
        <v>1</v>
      </c>
      <c r="K23" s="140">
        <v>1350</v>
      </c>
      <c r="L23" s="34">
        <f t="shared" si="0"/>
        <v>216</v>
      </c>
      <c r="M23" s="33">
        <f t="shared" si="1"/>
        <v>1566</v>
      </c>
      <c r="N23" s="61"/>
    </row>
    <row r="24" spans="1:14" x14ac:dyDescent="0.3">
      <c r="A24" s="52" t="s">
        <v>3162</v>
      </c>
      <c r="B24" s="53" t="s">
        <v>3161</v>
      </c>
      <c r="C24" s="54">
        <v>43055</v>
      </c>
      <c r="D24" s="92" t="s">
        <v>3031</v>
      </c>
      <c r="E24" s="76">
        <v>43047</v>
      </c>
      <c r="F24" s="76" t="s">
        <v>631</v>
      </c>
      <c r="G24" s="29" t="s">
        <v>2580</v>
      </c>
      <c r="H24" s="68" t="s">
        <v>78</v>
      </c>
      <c r="I24" s="31" t="s">
        <v>1197</v>
      </c>
      <c r="J24" s="32">
        <v>3</v>
      </c>
      <c r="K24" s="33">
        <v>450</v>
      </c>
      <c r="L24" s="34">
        <f t="shared" si="0"/>
        <v>216</v>
      </c>
      <c r="M24" s="33">
        <f t="shared" si="1"/>
        <v>1566</v>
      </c>
    </row>
    <row r="25" spans="1:14" x14ac:dyDescent="0.3">
      <c r="A25" s="26"/>
      <c r="B25" s="26"/>
      <c r="C25" s="26"/>
      <c r="D25" s="28"/>
      <c r="E25" s="27"/>
      <c r="F25" s="27"/>
      <c r="G25" s="29"/>
      <c r="H25" s="67"/>
      <c r="I25" s="31"/>
      <c r="J25" s="32"/>
      <c r="K25" s="33"/>
      <c r="L25" s="34"/>
      <c r="M25" s="33">
        <f>SUM(M14:M24)</f>
        <v>99315.8128</v>
      </c>
    </row>
    <row r="27" spans="1:14" x14ac:dyDescent="0.3">
      <c r="A27" s="48" t="s">
        <v>35</v>
      </c>
      <c r="B27" s="46" t="s">
        <v>2035</v>
      </c>
    </row>
    <row r="28" spans="1:14" x14ac:dyDescent="0.3">
      <c r="A28" s="18"/>
      <c r="B28" s="15"/>
    </row>
    <row r="29" spans="1:14" x14ac:dyDescent="0.3">
      <c r="A29" s="18"/>
      <c r="B29" s="15"/>
      <c r="D29" s="62"/>
    </row>
    <row r="30" spans="1:14" x14ac:dyDescent="0.3">
      <c r="A30" s="18"/>
      <c r="B30" s="15"/>
    </row>
    <row r="31" spans="1:14" x14ac:dyDescent="0.3">
      <c r="A31" s="18"/>
      <c r="B31" s="15"/>
    </row>
    <row r="32" spans="1:14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178" t="s">
        <v>29</v>
      </c>
      <c r="I36" s="39"/>
      <c r="J36" s="41"/>
      <c r="K36" s="178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I7">
      <selection activeCell="L27" sqref="L2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7">
      <selection activeCell="L27" sqref="L2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49"/>
  <sheetViews>
    <sheetView topLeftCell="H21" workbookViewId="0">
      <selection activeCell="K36" sqref="K36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8.75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.75" x14ac:dyDescent="0.3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8.75" x14ac:dyDescent="0.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8.75" x14ac:dyDescent="0.3">
      <c r="A6" s="58" t="s">
        <v>7</v>
      </c>
      <c r="B6" s="48" t="s">
        <v>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8.75" x14ac:dyDescent="0.3">
      <c r="A7" s="18"/>
      <c r="B7" s="1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5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52</v>
      </c>
      <c r="D12" s="259"/>
      <c r="E12" s="259"/>
      <c r="F12" s="259"/>
      <c r="G12" s="259"/>
      <c r="H12" s="8" t="s">
        <v>13</v>
      </c>
      <c r="I12" s="260" t="s">
        <v>777</v>
      </c>
      <c r="J12" s="270"/>
      <c r="K12" s="270"/>
      <c r="L12" s="270"/>
      <c r="M12" s="270"/>
    </row>
    <row r="13" spans="1:13" ht="22.9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ht="25.5" x14ac:dyDescent="0.3">
      <c r="A15" s="21"/>
      <c r="B15" s="53" t="s">
        <v>187</v>
      </c>
      <c r="C15" s="54">
        <v>42801</v>
      </c>
      <c r="D15" s="75"/>
      <c r="E15" s="76"/>
      <c r="F15" s="53" t="s">
        <v>42</v>
      </c>
      <c r="G15" s="29" t="s">
        <v>44</v>
      </c>
      <c r="H15" s="77" t="s">
        <v>53</v>
      </c>
      <c r="I15" s="21"/>
      <c r="J15" s="24"/>
      <c r="K15" s="21"/>
      <c r="L15" s="34">
        <f t="shared" ref="L15:L26" si="0">J15*K15*0.16</f>
        <v>0</v>
      </c>
      <c r="M15" s="33">
        <v>17100</v>
      </c>
    </row>
    <row r="16" spans="1:13" ht="25.5" x14ac:dyDescent="0.3">
      <c r="A16" s="21"/>
      <c r="B16" s="53" t="s">
        <v>2713</v>
      </c>
      <c r="C16" s="54">
        <v>42807</v>
      </c>
      <c r="D16" s="75"/>
      <c r="E16" s="76"/>
      <c r="F16" s="53" t="s">
        <v>42</v>
      </c>
      <c r="G16" s="29" t="s">
        <v>44</v>
      </c>
      <c r="H16" s="77" t="s">
        <v>54</v>
      </c>
      <c r="I16" s="21"/>
      <c r="J16" s="24"/>
      <c r="K16" s="21"/>
      <c r="L16" s="34">
        <f t="shared" si="0"/>
        <v>0</v>
      </c>
      <c r="M16" s="33">
        <v>20100</v>
      </c>
    </row>
    <row r="17" spans="1:13" ht="25.5" x14ac:dyDescent="0.3">
      <c r="A17" s="21"/>
      <c r="B17" s="53" t="s">
        <v>189</v>
      </c>
      <c r="C17" s="54">
        <v>42818</v>
      </c>
      <c r="D17" s="75"/>
      <c r="E17" s="76"/>
      <c r="F17" s="53" t="s">
        <v>42</v>
      </c>
      <c r="G17" s="29" t="s">
        <v>44</v>
      </c>
      <c r="H17" s="77" t="s">
        <v>55</v>
      </c>
      <c r="I17" s="21"/>
      <c r="J17" s="24"/>
      <c r="K17" s="21"/>
      <c r="L17" s="34">
        <f t="shared" si="0"/>
        <v>0</v>
      </c>
      <c r="M17" s="33">
        <v>22800</v>
      </c>
    </row>
    <row r="18" spans="1:13" ht="25.5" x14ac:dyDescent="0.3">
      <c r="A18" s="21"/>
      <c r="B18" s="53" t="s">
        <v>188</v>
      </c>
      <c r="C18" s="54">
        <v>42821</v>
      </c>
      <c r="D18" s="75"/>
      <c r="E18" s="76"/>
      <c r="F18" s="53" t="s">
        <v>42</v>
      </c>
      <c r="G18" s="29" t="s">
        <v>44</v>
      </c>
      <c r="H18" s="77" t="s">
        <v>56</v>
      </c>
      <c r="I18" s="21"/>
      <c r="J18" s="24"/>
      <c r="K18" s="21"/>
      <c r="L18" s="34">
        <f t="shared" si="0"/>
        <v>0</v>
      </c>
      <c r="M18" s="33">
        <v>24300</v>
      </c>
    </row>
    <row r="19" spans="1:13" x14ac:dyDescent="0.3">
      <c r="A19" s="117" t="s">
        <v>754</v>
      </c>
      <c r="B19" s="114" t="s">
        <v>755</v>
      </c>
      <c r="C19" s="118">
        <v>42829</v>
      </c>
      <c r="D19" s="43">
        <v>8</v>
      </c>
      <c r="E19" s="27">
        <v>42810</v>
      </c>
      <c r="F19" s="27" t="s">
        <v>630</v>
      </c>
      <c r="G19" s="29" t="s">
        <v>94</v>
      </c>
      <c r="H19" s="67" t="s">
        <v>95</v>
      </c>
      <c r="I19" s="31" t="s">
        <v>96</v>
      </c>
      <c r="J19" s="32">
        <v>230</v>
      </c>
      <c r="K19" s="33">
        <v>109.5</v>
      </c>
      <c r="L19" s="34">
        <f t="shared" si="0"/>
        <v>4029.6</v>
      </c>
      <c r="M19" s="33">
        <f>J19*K19+L19</f>
        <v>29214.6</v>
      </c>
    </row>
    <row r="20" spans="1:13" x14ac:dyDescent="0.3">
      <c r="A20" s="117" t="s">
        <v>756</v>
      </c>
      <c r="B20" s="114" t="s">
        <v>757</v>
      </c>
      <c r="C20" s="118">
        <v>42829</v>
      </c>
      <c r="D20" s="43">
        <v>9</v>
      </c>
      <c r="E20" s="27">
        <v>42810</v>
      </c>
      <c r="F20" s="27" t="s">
        <v>630</v>
      </c>
      <c r="G20" s="29" t="s">
        <v>94</v>
      </c>
      <c r="H20" s="67" t="s">
        <v>97</v>
      </c>
      <c r="I20" s="31" t="s">
        <v>96</v>
      </c>
      <c r="J20" s="32">
        <v>1000</v>
      </c>
      <c r="K20" s="33">
        <v>3.5</v>
      </c>
      <c r="L20" s="34">
        <f t="shared" si="0"/>
        <v>560</v>
      </c>
      <c r="M20" s="33">
        <f>J20*K20+L20</f>
        <v>4060</v>
      </c>
    </row>
    <row r="21" spans="1:13" s="14" customFormat="1" ht="25.5" x14ac:dyDescent="0.2">
      <c r="A21" s="26"/>
      <c r="B21" s="114" t="s">
        <v>758</v>
      </c>
      <c r="C21" s="118">
        <v>42832</v>
      </c>
      <c r="D21" s="44"/>
      <c r="E21" s="27"/>
      <c r="F21" s="114" t="s">
        <v>42</v>
      </c>
      <c r="G21" s="29" t="s">
        <v>44</v>
      </c>
      <c r="H21" s="67" t="s">
        <v>100</v>
      </c>
      <c r="I21" s="31"/>
      <c r="J21" s="32"/>
      <c r="K21" s="33"/>
      <c r="L21" s="34">
        <f t="shared" si="0"/>
        <v>0</v>
      </c>
      <c r="M21" s="33">
        <v>16200</v>
      </c>
    </row>
    <row r="22" spans="1:13" x14ac:dyDescent="0.3">
      <c r="A22" s="117" t="s">
        <v>759</v>
      </c>
      <c r="B22" s="114" t="s">
        <v>760</v>
      </c>
      <c r="C22" s="118">
        <v>42842</v>
      </c>
      <c r="D22" s="43">
        <v>14</v>
      </c>
      <c r="E22" s="27">
        <v>42828</v>
      </c>
      <c r="F22" s="27" t="s">
        <v>630</v>
      </c>
      <c r="G22" s="29" t="s">
        <v>94</v>
      </c>
      <c r="H22" s="68" t="s">
        <v>116</v>
      </c>
      <c r="I22" s="31" t="s">
        <v>96</v>
      </c>
      <c r="J22" s="32">
        <v>5</v>
      </c>
      <c r="K22" s="33">
        <v>905.18</v>
      </c>
      <c r="L22" s="34">
        <f t="shared" si="0"/>
        <v>724.14400000000001</v>
      </c>
      <c r="M22" s="33">
        <f>J22*K22+L22</f>
        <v>5250.0439999999999</v>
      </c>
    </row>
    <row r="23" spans="1:13" x14ac:dyDescent="0.3">
      <c r="A23" s="117" t="s">
        <v>759</v>
      </c>
      <c r="B23" s="114" t="s">
        <v>760</v>
      </c>
      <c r="C23" s="118">
        <v>42842</v>
      </c>
      <c r="D23" s="43">
        <v>14</v>
      </c>
      <c r="E23" s="27">
        <v>42828</v>
      </c>
      <c r="F23" s="27" t="s">
        <v>630</v>
      </c>
      <c r="G23" s="29" t="s">
        <v>94</v>
      </c>
      <c r="H23" s="67" t="s">
        <v>97</v>
      </c>
      <c r="I23" s="31" t="s">
        <v>99</v>
      </c>
      <c r="J23" s="32">
        <v>1</v>
      </c>
      <c r="K23" s="33">
        <v>3500</v>
      </c>
      <c r="L23" s="34">
        <f t="shared" si="0"/>
        <v>560</v>
      </c>
      <c r="M23" s="33">
        <f>J23*K23+L23</f>
        <v>4060</v>
      </c>
    </row>
    <row r="24" spans="1:13" ht="25.5" x14ac:dyDescent="0.3">
      <c r="A24" s="117" t="s">
        <v>761</v>
      </c>
      <c r="B24" s="114" t="s">
        <v>762</v>
      </c>
      <c r="C24" s="118">
        <v>42835</v>
      </c>
      <c r="D24" s="43" t="s">
        <v>143</v>
      </c>
      <c r="E24" s="27">
        <v>42828</v>
      </c>
      <c r="F24" s="27" t="s">
        <v>630</v>
      </c>
      <c r="G24" s="38" t="s">
        <v>80</v>
      </c>
      <c r="H24" s="67" t="s">
        <v>81</v>
      </c>
      <c r="I24" s="31" t="s">
        <v>60</v>
      </c>
      <c r="J24" s="32">
        <v>1</v>
      </c>
      <c r="K24" s="33">
        <v>2758.62</v>
      </c>
      <c r="L24" s="34">
        <f t="shared" si="0"/>
        <v>441.37919999999997</v>
      </c>
      <c r="M24" s="33">
        <f>J24*K24+L24</f>
        <v>3199.9991999999997</v>
      </c>
    </row>
    <row r="25" spans="1:13" ht="25.5" x14ac:dyDescent="0.3">
      <c r="A25" s="117" t="s">
        <v>763</v>
      </c>
      <c r="B25" s="114" t="s">
        <v>764</v>
      </c>
      <c r="C25" s="118">
        <v>42857</v>
      </c>
      <c r="D25" s="43">
        <v>440</v>
      </c>
      <c r="E25" s="27">
        <v>42849</v>
      </c>
      <c r="F25" s="27" t="s">
        <v>631</v>
      </c>
      <c r="G25" s="38" t="s">
        <v>214</v>
      </c>
      <c r="H25" s="67" t="s">
        <v>215</v>
      </c>
      <c r="I25" s="31" t="s">
        <v>71</v>
      </c>
      <c r="J25" s="32">
        <v>2</v>
      </c>
      <c r="K25" s="33">
        <v>1540</v>
      </c>
      <c r="L25" s="34">
        <f t="shared" si="0"/>
        <v>492.8</v>
      </c>
      <c r="M25" s="33">
        <f>J25*K25+L25</f>
        <v>3572.8</v>
      </c>
    </row>
    <row r="26" spans="1:13" ht="25.5" x14ac:dyDescent="0.3">
      <c r="A26" s="117" t="s">
        <v>763</v>
      </c>
      <c r="B26" s="114" t="s">
        <v>764</v>
      </c>
      <c r="C26" s="118">
        <v>42857</v>
      </c>
      <c r="D26" s="43">
        <v>440</v>
      </c>
      <c r="E26" s="27">
        <v>42849</v>
      </c>
      <c r="F26" s="27" t="s">
        <v>631</v>
      </c>
      <c r="G26" s="38" t="s">
        <v>214</v>
      </c>
      <c r="H26" s="67" t="s">
        <v>141</v>
      </c>
      <c r="I26" s="31" t="s">
        <v>71</v>
      </c>
      <c r="J26" s="32">
        <v>2</v>
      </c>
      <c r="K26" s="33">
        <v>1540</v>
      </c>
      <c r="L26" s="34">
        <f t="shared" si="0"/>
        <v>492.8</v>
      </c>
      <c r="M26" s="33">
        <f>J26*K26+L26</f>
        <v>3572.8</v>
      </c>
    </row>
    <row r="27" spans="1:13" ht="38.25" x14ac:dyDescent="0.3">
      <c r="A27" s="117" t="s">
        <v>765</v>
      </c>
      <c r="B27" s="114" t="s">
        <v>766</v>
      </c>
      <c r="C27" s="118">
        <v>42893</v>
      </c>
      <c r="D27" s="43">
        <v>266</v>
      </c>
      <c r="E27" s="27">
        <v>42881</v>
      </c>
      <c r="F27" s="27" t="s">
        <v>639</v>
      </c>
      <c r="G27" s="38" t="s">
        <v>217</v>
      </c>
      <c r="H27" s="67" t="s">
        <v>323</v>
      </c>
      <c r="I27" s="31" t="s">
        <v>337</v>
      </c>
      <c r="J27" s="32">
        <v>9</v>
      </c>
      <c r="K27" s="33">
        <v>2500</v>
      </c>
      <c r="L27" s="34">
        <f t="shared" ref="L27:L32" si="1">J27*K27*0.16</f>
        <v>3600</v>
      </c>
      <c r="M27" s="33">
        <f t="shared" ref="M27:M32" si="2">J27*K27+L27</f>
        <v>26100</v>
      </c>
    </row>
    <row r="28" spans="1:13" ht="25.5" x14ac:dyDescent="0.3">
      <c r="A28" s="117" t="s">
        <v>767</v>
      </c>
      <c r="B28" s="114" t="s">
        <v>768</v>
      </c>
      <c r="C28" s="118">
        <v>42835</v>
      </c>
      <c r="D28" s="43">
        <v>437</v>
      </c>
      <c r="E28" s="27">
        <v>42829</v>
      </c>
      <c r="F28" s="27" t="s">
        <v>631</v>
      </c>
      <c r="G28" s="38" t="s">
        <v>214</v>
      </c>
      <c r="H28" s="67" t="s">
        <v>141</v>
      </c>
      <c r="I28" s="31" t="s">
        <v>71</v>
      </c>
      <c r="J28" s="32">
        <v>1</v>
      </c>
      <c r="K28" s="33">
        <v>1540</v>
      </c>
      <c r="L28" s="34">
        <f t="shared" si="1"/>
        <v>246.4</v>
      </c>
      <c r="M28" s="33">
        <f t="shared" si="2"/>
        <v>1786.4</v>
      </c>
    </row>
    <row r="29" spans="1:13" ht="25.5" x14ac:dyDescent="0.3">
      <c r="A29" s="117" t="s">
        <v>767</v>
      </c>
      <c r="B29" s="114" t="s">
        <v>768</v>
      </c>
      <c r="C29" s="118">
        <v>42835</v>
      </c>
      <c r="D29" s="43">
        <v>437</v>
      </c>
      <c r="E29" s="27">
        <v>42829</v>
      </c>
      <c r="F29" s="27" t="s">
        <v>631</v>
      </c>
      <c r="G29" s="38" t="s">
        <v>214</v>
      </c>
      <c r="H29" s="67" t="s">
        <v>215</v>
      </c>
      <c r="I29" s="31" t="s">
        <v>71</v>
      </c>
      <c r="J29" s="32">
        <v>3</v>
      </c>
      <c r="K29" s="33">
        <v>1540</v>
      </c>
      <c r="L29" s="34">
        <f t="shared" si="1"/>
        <v>739.2</v>
      </c>
      <c r="M29" s="33">
        <f t="shared" si="2"/>
        <v>5359.2</v>
      </c>
    </row>
    <row r="30" spans="1:13" ht="25.5" x14ac:dyDescent="0.3">
      <c r="A30" s="117" t="s">
        <v>769</v>
      </c>
      <c r="B30" s="114" t="s">
        <v>770</v>
      </c>
      <c r="C30" s="118">
        <v>42914</v>
      </c>
      <c r="D30" s="43">
        <v>68</v>
      </c>
      <c r="E30" s="27">
        <v>42902</v>
      </c>
      <c r="F30" s="27" t="s">
        <v>631</v>
      </c>
      <c r="G30" s="38" t="s">
        <v>409</v>
      </c>
      <c r="H30" s="67" t="s">
        <v>410</v>
      </c>
      <c r="I30" s="31" t="s">
        <v>71</v>
      </c>
      <c r="J30" s="32">
        <v>1</v>
      </c>
      <c r="K30" s="33">
        <v>1540</v>
      </c>
      <c r="L30" s="34">
        <f t="shared" si="1"/>
        <v>246.4</v>
      </c>
      <c r="M30" s="33">
        <f t="shared" si="2"/>
        <v>1786.4</v>
      </c>
    </row>
    <row r="31" spans="1:13" ht="25.5" x14ac:dyDescent="0.3">
      <c r="A31" s="119" t="s">
        <v>769</v>
      </c>
      <c r="B31" s="116" t="s">
        <v>770</v>
      </c>
      <c r="C31" s="120">
        <v>42914</v>
      </c>
      <c r="D31" s="43">
        <v>68</v>
      </c>
      <c r="E31" s="27">
        <v>42902</v>
      </c>
      <c r="F31" s="27" t="s">
        <v>631</v>
      </c>
      <c r="G31" s="38" t="s">
        <v>409</v>
      </c>
      <c r="H31" s="67" t="s">
        <v>411</v>
      </c>
      <c r="I31" s="31" t="s">
        <v>71</v>
      </c>
      <c r="J31" s="32">
        <v>3</v>
      </c>
      <c r="K31" s="33">
        <v>1540</v>
      </c>
      <c r="L31" s="34">
        <f t="shared" si="1"/>
        <v>739.2</v>
      </c>
      <c r="M31" s="33">
        <f t="shared" si="2"/>
        <v>5359.2</v>
      </c>
    </row>
    <row r="32" spans="1:13" ht="25.5" x14ac:dyDescent="0.3">
      <c r="A32" s="121" t="s">
        <v>771</v>
      </c>
      <c r="B32" s="82" t="s">
        <v>772</v>
      </c>
      <c r="C32" s="83">
        <v>42835</v>
      </c>
      <c r="D32" s="43" t="s">
        <v>773</v>
      </c>
      <c r="E32" s="27">
        <v>42816</v>
      </c>
      <c r="F32" s="27" t="s">
        <v>630</v>
      </c>
      <c r="G32" s="38" t="s">
        <v>134</v>
      </c>
      <c r="H32" s="67" t="s">
        <v>81</v>
      </c>
      <c r="I32" s="31" t="s">
        <v>60</v>
      </c>
      <c r="J32" s="32">
        <v>2</v>
      </c>
      <c r="K32" s="33">
        <v>2672.42</v>
      </c>
      <c r="L32" s="34">
        <f t="shared" si="1"/>
        <v>855.17439999999999</v>
      </c>
      <c r="M32" s="33">
        <f t="shared" si="2"/>
        <v>6200.0144</v>
      </c>
    </row>
    <row r="33" spans="1:13" ht="25.5" x14ac:dyDescent="0.3">
      <c r="A33" s="121" t="s">
        <v>774</v>
      </c>
      <c r="B33" s="82" t="s">
        <v>775</v>
      </c>
      <c r="C33" s="83">
        <v>42835</v>
      </c>
      <c r="D33" s="43" t="s">
        <v>776</v>
      </c>
      <c r="E33" s="27">
        <v>42816</v>
      </c>
      <c r="F33" s="27" t="s">
        <v>630</v>
      </c>
      <c r="G33" s="38" t="s">
        <v>134</v>
      </c>
      <c r="H33" s="67" t="s">
        <v>93</v>
      </c>
      <c r="I33" s="31" t="s">
        <v>60</v>
      </c>
      <c r="J33" s="32">
        <v>2</v>
      </c>
      <c r="K33" s="33">
        <v>2155.17</v>
      </c>
      <c r="L33" s="34">
        <f>J33*K33*0.16</f>
        <v>689.65440000000001</v>
      </c>
      <c r="M33" s="33">
        <f>J33*K33+L33</f>
        <v>4999.9944000000005</v>
      </c>
    </row>
    <row r="34" spans="1:13" ht="38.25" x14ac:dyDescent="0.3">
      <c r="A34" s="52" t="s">
        <v>2193</v>
      </c>
      <c r="B34" s="53" t="s">
        <v>2192</v>
      </c>
      <c r="C34" s="54">
        <v>42986</v>
      </c>
      <c r="D34" s="43">
        <v>292</v>
      </c>
      <c r="E34" s="27">
        <v>42978</v>
      </c>
      <c r="F34" s="27" t="s">
        <v>639</v>
      </c>
      <c r="G34" s="38" t="s">
        <v>217</v>
      </c>
      <c r="H34" s="67" t="s">
        <v>230</v>
      </c>
      <c r="I34" s="31" t="s">
        <v>337</v>
      </c>
      <c r="J34" s="32">
        <v>5</v>
      </c>
      <c r="K34" s="33">
        <v>2500</v>
      </c>
      <c r="L34" s="34">
        <f>J34*K34*0.16</f>
        <v>2000</v>
      </c>
      <c r="M34" s="33">
        <f>J34*K34+L34</f>
        <v>14500</v>
      </c>
    </row>
    <row r="35" spans="1:13" x14ac:dyDescent="0.3">
      <c r="A35" s="26"/>
      <c r="B35" s="26"/>
      <c r="C35" s="26"/>
      <c r="D35" s="28"/>
      <c r="E35" s="27"/>
      <c r="F35" s="27"/>
      <c r="G35" s="29"/>
      <c r="H35" s="38"/>
      <c r="I35" s="31"/>
      <c r="J35" s="32"/>
      <c r="K35" s="33"/>
      <c r="L35" s="34"/>
      <c r="M35" s="33">
        <f>SUM(M15:M34)</f>
        <v>219521.45199999996</v>
      </c>
    </row>
    <row r="37" spans="1:13" x14ac:dyDescent="0.3">
      <c r="A37" s="48" t="s">
        <v>35</v>
      </c>
      <c r="B37" s="46" t="s">
        <v>51</v>
      </c>
      <c r="I37" s="1" t="s">
        <v>376</v>
      </c>
    </row>
    <row r="38" spans="1:13" x14ac:dyDescent="0.3">
      <c r="A38" s="18"/>
      <c r="B38" s="15"/>
    </row>
    <row r="39" spans="1:13" x14ac:dyDescent="0.3">
      <c r="A39" s="18"/>
      <c r="B39" s="15"/>
      <c r="D39" s="62"/>
    </row>
    <row r="40" spans="1:13" x14ac:dyDescent="0.3">
      <c r="A40" s="18"/>
      <c r="B40" s="15"/>
    </row>
    <row r="41" spans="1:13" x14ac:dyDescent="0.3">
      <c r="A41" s="18"/>
      <c r="B41" s="15"/>
    </row>
    <row r="42" spans="1:13" x14ac:dyDescent="0.3">
      <c r="A42" s="18"/>
      <c r="B42" s="15"/>
    </row>
    <row r="43" spans="1:13" x14ac:dyDescent="0.3">
      <c r="A43" s="18"/>
      <c r="B43" s="15"/>
    </row>
    <row r="44" spans="1:13" x14ac:dyDescent="0.3">
      <c r="A44" s="18"/>
      <c r="B44" s="15"/>
    </row>
    <row r="45" spans="1:13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x14ac:dyDescent="0.3">
      <c r="A46" s="261" t="s">
        <v>27</v>
      </c>
      <c r="B46" s="261"/>
      <c r="C46" s="261"/>
      <c r="D46" s="39"/>
      <c r="E46" s="261" t="s">
        <v>28</v>
      </c>
      <c r="F46" s="261"/>
      <c r="G46" s="39"/>
      <c r="H46" s="60" t="s">
        <v>29</v>
      </c>
      <c r="I46" s="39"/>
      <c r="J46" s="41"/>
      <c r="K46" s="60" t="s">
        <v>30</v>
      </c>
      <c r="L46" s="41"/>
      <c r="M46" s="39"/>
    </row>
    <row r="47" spans="1:13" ht="13.9" customHeight="1" x14ac:dyDescent="0.3">
      <c r="A47" s="263" t="s">
        <v>0</v>
      </c>
      <c r="B47" s="263"/>
      <c r="C47" s="263"/>
      <c r="D47" s="39"/>
      <c r="E47" s="262" t="s">
        <v>1</v>
      </c>
      <c r="F47" s="262"/>
      <c r="G47" s="39"/>
      <c r="H47" s="42" t="s">
        <v>2</v>
      </c>
      <c r="I47" s="39"/>
      <c r="J47" s="262" t="s">
        <v>31</v>
      </c>
      <c r="K47" s="262"/>
      <c r="L47" s="262"/>
      <c r="M47" s="39"/>
    </row>
    <row r="48" spans="1:13" x14ac:dyDescent="0.3">
      <c r="A48" s="253"/>
      <c r="B48" s="253"/>
      <c r="C48" s="253"/>
    </row>
    <row r="49" spans="1:13" s="15" customFormat="1" ht="15" customHeight="1" x14ac:dyDescent="0.25">
      <c r="A49" s="257" t="s">
        <v>6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</row>
  </sheetData>
  <customSheetViews>
    <customSheetView guid="{B46C6F73-E576-4327-952E-D30557363BE2}" showPageBreaks="1" topLeftCell="H21">
      <selection activeCell="K36" sqref="K3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21">
      <selection activeCell="K36" sqref="K3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8:B8"/>
    <mergeCell ref="A10:C11"/>
    <mergeCell ref="G10:H10"/>
    <mergeCell ref="L10:M10"/>
    <mergeCell ref="G11:H11"/>
    <mergeCell ref="A49:M49"/>
    <mergeCell ref="A12:B12"/>
    <mergeCell ref="C12:G12"/>
    <mergeCell ref="I12:M12"/>
    <mergeCell ref="E46:F46"/>
    <mergeCell ref="E47:F47"/>
    <mergeCell ref="J47:L47"/>
    <mergeCell ref="A46:C46"/>
    <mergeCell ref="A47:C47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7"/>
  <sheetViews>
    <sheetView topLeftCell="H28" workbookViewId="0">
      <selection activeCell="M44" sqref="M44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2.7109375" style="1" bestFit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.75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x14ac:dyDescent="0.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x14ac:dyDescent="0.3">
      <c r="A5" s="89" t="s">
        <v>7</v>
      </c>
      <c r="B5" s="48" t="s">
        <v>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8.75" x14ac:dyDescent="0.3">
      <c r="A6" s="18"/>
      <c r="B6" s="18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310</v>
      </c>
      <c r="D11" s="259"/>
      <c r="E11" s="259"/>
      <c r="F11" s="259"/>
      <c r="G11" s="259"/>
      <c r="H11" s="8" t="s">
        <v>13</v>
      </c>
      <c r="I11" s="260" t="s">
        <v>1045</v>
      </c>
      <c r="J11" s="260"/>
      <c r="K11" s="260"/>
      <c r="L11" s="260"/>
      <c r="M11" s="260"/>
    </row>
    <row r="12" spans="1:13" ht="18.600000000000001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127"/>
      <c r="B14" s="53" t="s">
        <v>1008</v>
      </c>
      <c r="C14" s="54">
        <v>42888</v>
      </c>
      <c r="D14" s="22"/>
      <c r="E14" s="23"/>
      <c r="F14" s="53" t="s">
        <v>42</v>
      </c>
      <c r="G14" s="29" t="s">
        <v>41</v>
      </c>
      <c r="H14" s="77" t="s">
        <v>311</v>
      </c>
      <c r="I14" s="21"/>
      <c r="J14" s="24"/>
      <c r="K14" s="21"/>
      <c r="L14" s="34">
        <f t="shared" ref="L14:L21" si="0">J14*K14*0.16</f>
        <v>0</v>
      </c>
      <c r="M14" s="33">
        <v>14400</v>
      </c>
    </row>
    <row r="15" spans="1:13" ht="25.5" x14ac:dyDescent="0.3">
      <c r="A15" s="127"/>
      <c r="B15" s="53" t="s">
        <v>1009</v>
      </c>
      <c r="C15" s="54">
        <v>42895</v>
      </c>
      <c r="D15" s="22"/>
      <c r="E15" s="23"/>
      <c r="F15" s="53" t="s">
        <v>42</v>
      </c>
      <c r="G15" s="29" t="s">
        <v>41</v>
      </c>
      <c r="H15" s="77" t="s">
        <v>315</v>
      </c>
      <c r="I15" s="21"/>
      <c r="J15" s="24"/>
      <c r="K15" s="21"/>
      <c r="L15" s="34">
        <f t="shared" si="0"/>
        <v>0</v>
      </c>
      <c r="M15" s="33">
        <v>12600</v>
      </c>
    </row>
    <row r="16" spans="1:13" x14ac:dyDescent="0.3">
      <c r="A16" s="52" t="s">
        <v>1010</v>
      </c>
      <c r="B16" s="53" t="s">
        <v>1011</v>
      </c>
      <c r="C16" s="54">
        <v>42894</v>
      </c>
      <c r="D16" s="75" t="s">
        <v>322</v>
      </c>
      <c r="E16" s="76">
        <v>42888</v>
      </c>
      <c r="F16" s="53" t="s">
        <v>639</v>
      </c>
      <c r="G16" s="29" t="s">
        <v>58</v>
      </c>
      <c r="H16" s="77" t="s">
        <v>323</v>
      </c>
      <c r="I16" s="50" t="s">
        <v>219</v>
      </c>
      <c r="J16" s="78">
        <v>80</v>
      </c>
      <c r="K16" s="50">
        <v>350</v>
      </c>
      <c r="L16" s="34">
        <f t="shared" si="0"/>
        <v>4480</v>
      </c>
      <c r="M16" s="33">
        <f>J16*K16+L16</f>
        <v>32480</v>
      </c>
    </row>
    <row r="17" spans="1:13" ht="25.5" x14ac:dyDescent="0.3">
      <c r="A17" s="127"/>
      <c r="B17" s="53" t="s">
        <v>1012</v>
      </c>
      <c r="C17" s="54">
        <v>42902</v>
      </c>
      <c r="D17" s="92"/>
      <c r="E17" s="76"/>
      <c r="F17" s="53" t="s">
        <v>42</v>
      </c>
      <c r="G17" s="29" t="s">
        <v>41</v>
      </c>
      <c r="H17" s="77" t="s">
        <v>377</v>
      </c>
      <c r="I17" s="50"/>
      <c r="J17" s="78"/>
      <c r="K17" s="91"/>
      <c r="L17" s="34">
        <f t="shared" si="0"/>
        <v>0</v>
      </c>
      <c r="M17" s="33">
        <v>16200</v>
      </c>
    </row>
    <row r="18" spans="1:13" x14ac:dyDescent="0.3">
      <c r="A18" s="52" t="s">
        <v>1013</v>
      </c>
      <c r="B18" s="53" t="s">
        <v>1014</v>
      </c>
      <c r="C18" s="54">
        <v>42907</v>
      </c>
      <c r="D18" s="92" t="s">
        <v>405</v>
      </c>
      <c r="E18" s="76">
        <v>42895</v>
      </c>
      <c r="F18" s="53" t="s">
        <v>630</v>
      </c>
      <c r="G18" s="29" t="s">
        <v>94</v>
      </c>
      <c r="H18" s="67" t="s">
        <v>98</v>
      </c>
      <c r="I18" s="31" t="s">
        <v>99</v>
      </c>
      <c r="J18" s="32">
        <v>1</v>
      </c>
      <c r="K18" s="33">
        <v>3750</v>
      </c>
      <c r="L18" s="34">
        <f t="shared" si="0"/>
        <v>600</v>
      </c>
      <c r="M18" s="33">
        <f>J18*K18+L18</f>
        <v>4350</v>
      </c>
    </row>
    <row r="19" spans="1:13" x14ac:dyDescent="0.3">
      <c r="A19" s="52" t="s">
        <v>1015</v>
      </c>
      <c r="B19" s="53" t="s">
        <v>1016</v>
      </c>
      <c r="C19" s="54">
        <v>42907</v>
      </c>
      <c r="D19" s="92" t="s">
        <v>406</v>
      </c>
      <c r="E19" s="76">
        <v>42895</v>
      </c>
      <c r="F19" s="53" t="s">
        <v>630</v>
      </c>
      <c r="G19" s="29" t="s">
        <v>58</v>
      </c>
      <c r="H19" s="67" t="s">
        <v>210</v>
      </c>
      <c r="I19" s="31" t="s">
        <v>60</v>
      </c>
      <c r="J19" s="32">
        <v>2</v>
      </c>
      <c r="K19" s="33">
        <v>2758.62</v>
      </c>
      <c r="L19" s="34">
        <f t="shared" si="0"/>
        <v>882.75839999999994</v>
      </c>
      <c r="M19" s="33">
        <f>J19*K19+L19</f>
        <v>6399.9983999999995</v>
      </c>
    </row>
    <row r="20" spans="1:13" s="14" customFormat="1" ht="13.5" x14ac:dyDescent="0.25">
      <c r="A20" s="52" t="s">
        <v>1017</v>
      </c>
      <c r="B20" s="53" t="s">
        <v>1018</v>
      </c>
      <c r="C20" s="54">
        <v>42907</v>
      </c>
      <c r="D20" s="92" t="s">
        <v>407</v>
      </c>
      <c r="E20" s="76">
        <v>42895</v>
      </c>
      <c r="F20" s="53" t="s">
        <v>631</v>
      </c>
      <c r="G20" s="29" t="s">
        <v>58</v>
      </c>
      <c r="H20" s="67" t="s">
        <v>76</v>
      </c>
      <c r="I20" s="31" t="s">
        <v>71</v>
      </c>
      <c r="J20" s="32">
        <v>1</v>
      </c>
      <c r="K20" s="33">
        <v>1400</v>
      </c>
      <c r="L20" s="34">
        <f t="shared" si="0"/>
        <v>224</v>
      </c>
      <c r="M20" s="33">
        <f>J20*K20+L20</f>
        <v>1624</v>
      </c>
    </row>
    <row r="21" spans="1:13" x14ac:dyDescent="0.3">
      <c r="A21" s="52" t="s">
        <v>1019</v>
      </c>
      <c r="B21" s="53" t="s">
        <v>1020</v>
      </c>
      <c r="C21" s="54">
        <v>42914</v>
      </c>
      <c r="D21" s="92" t="s">
        <v>512</v>
      </c>
      <c r="E21" s="76">
        <v>42900</v>
      </c>
      <c r="F21" s="53" t="s">
        <v>630</v>
      </c>
      <c r="G21" s="29" t="s">
        <v>94</v>
      </c>
      <c r="H21" s="68" t="s">
        <v>513</v>
      </c>
      <c r="I21" s="31" t="s">
        <v>96</v>
      </c>
      <c r="J21" s="32">
        <v>250</v>
      </c>
      <c r="K21" s="33">
        <v>101.72</v>
      </c>
      <c r="L21" s="34">
        <f t="shared" si="0"/>
        <v>4068.8</v>
      </c>
      <c r="M21" s="33">
        <f>J21*K21+L21+1.2</f>
        <v>29500</v>
      </c>
    </row>
    <row r="22" spans="1:13" ht="25.5" x14ac:dyDescent="0.3">
      <c r="A22" s="124"/>
      <c r="B22" s="53" t="s">
        <v>1021</v>
      </c>
      <c r="C22" s="54">
        <v>42909</v>
      </c>
      <c r="D22" s="92"/>
      <c r="E22" s="76"/>
      <c r="F22" s="53" t="s">
        <v>42</v>
      </c>
      <c r="G22" s="29" t="s">
        <v>41</v>
      </c>
      <c r="H22" s="68" t="s">
        <v>517</v>
      </c>
      <c r="I22" s="31"/>
      <c r="J22" s="32"/>
      <c r="K22" s="33"/>
      <c r="L22" s="34">
        <f t="shared" ref="L22:L27" si="1">J22*K22*0.16</f>
        <v>0</v>
      </c>
      <c r="M22" s="33">
        <v>20400</v>
      </c>
    </row>
    <row r="23" spans="1:13" ht="25.5" x14ac:dyDescent="0.3">
      <c r="A23" s="52" t="s">
        <v>1835</v>
      </c>
      <c r="B23" s="53" t="s">
        <v>1022</v>
      </c>
      <c r="C23" s="54">
        <v>42916</v>
      </c>
      <c r="D23" s="92"/>
      <c r="E23" s="76"/>
      <c r="F23" s="53" t="s">
        <v>42</v>
      </c>
      <c r="G23" s="29" t="s">
        <v>41</v>
      </c>
      <c r="H23" s="68" t="s">
        <v>550</v>
      </c>
      <c r="I23" s="31"/>
      <c r="J23" s="32"/>
      <c r="K23" s="33"/>
      <c r="L23" s="34">
        <f t="shared" si="1"/>
        <v>0</v>
      </c>
      <c r="M23" s="33">
        <v>14700</v>
      </c>
    </row>
    <row r="24" spans="1:13" ht="25.5" x14ac:dyDescent="0.3">
      <c r="A24" s="52" t="s">
        <v>1310</v>
      </c>
      <c r="B24" s="53" t="s">
        <v>1307</v>
      </c>
      <c r="C24" s="54">
        <v>42923</v>
      </c>
      <c r="D24" s="92"/>
      <c r="E24" s="76"/>
      <c r="F24" s="53" t="s">
        <v>42</v>
      </c>
      <c r="G24" s="29" t="s">
        <v>41</v>
      </c>
      <c r="H24" s="68" t="s">
        <v>555</v>
      </c>
      <c r="I24" s="31"/>
      <c r="J24" s="32"/>
      <c r="K24" s="33"/>
      <c r="L24" s="34">
        <f t="shared" si="1"/>
        <v>0</v>
      </c>
      <c r="M24" s="33">
        <v>12000</v>
      </c>
    </row>
    <row r="25" spans="1:13" ht="25.5" x14ac:dyDescent="0.3">
      <c r="A25" s="52" t="s">
        <v>1311</v>
      </c>
      <c r="B25" s="53" t="s">
        <v>1308</v>
      </c>
      <c r="C25" s="54">
        <v>42930</v>
      </c>
      <c r="D25" s="92"/>
      <c r="E25" s="76"/>
      <c r="F25" s="53" t="s">
        <v>42</v>
      </c>
      <c r="G25" s="29" t="s">
        <v>41</v>
      </c>
      <c r="H25" s="68" t="s">
        <v>602</v>
      </c>
      <c r="I25" s="31"/>
      <c r="J25" s="32"/>
      <c r="K25" s="33"/>
      <c r="L25" s="34">
        <f t="shared" si="1"/>
        <v>0</v>
      </c>
      <c r="M25" s="33">
        <v>3300</v>
      </c>
    </row>
    <row r="26" spans="1:13" ht="25.5" x14ac:dyDescent="0.3">
      <c r="A26" s="52" t="s">
        <v>1312</v>
      </c>
      <c r="B26" s="53" t="s">
        <v>1309</v>
      </c>
      <c r="C26" s="54">
        <v>42937</v>
      </c>
      <c r="D26" s="92"/>
      <c r="E26" s="76"/>
      <c r="F26" s="53" t="s">
        <v>42</v>
      </c>
      <c r="G26" s="29" t="s">
        <v>41</v>
      </c>
      <c r="H26" s="68" t="s">
        <v>1166</v>
      </c>
      <c r="I26" s="31"/>
      <c r="J26" s="32"/>
      <c r="K26" s="33"/>
      <c r="L26" s="34">
        <f t="shared" si="1"/>
        <v>0</v>
      </c>
      <c r="M26" s="33">
        <v>6000</v>
      </c>
    </row>
    <row r="27" spans="1:13" x14ac:dyDescent="0.3">
      <c r="A27" s="52" t="s">
        <v>2715</v>
      </c>
      <c r="B27" s="53" t="s">
        <v>2714</v>
      </c>
      <c r="C27" s="54">
        <v>43024</v>
      </c>
      <c r="D27" s="92" t="s">
        <v>2492</v>
      </c>
      <c r="E27" s="76">
        <v>43014</v>
      </c>
      <c r="F27" s="76" t="s">
        <v>631</v>
      </c>
      <c r="G27" s="29" t="s">
        <v>58</v>
      </c>
      <c r="H27" s="68" t="s">
        <v>2493</v>
      </c>
      <c r="I27" s="31" t="s">
        <v>71</v>
      </c>
      <c r="J27" s="32">
        <v>1</v>
      </c>
      <c r="K27" s="33">
        <v>1400</v>
      </c>
      <c r="L27" s="34">
        <f t="shared" si="1"/>
        <v>224</v>
      </c>
      <c r="M27" s="33">
        <f>J27*K27+L27</f>
        <v>1624</v>
      </c>
    </row>
    <row r="28" spans="1:13" x14ac:dyDescent="0.3">
      <c r="A28" s="52" t="s">
        <v>2715</v>
      </c>
      <c r="B28" s="53" t="s">
        <v>2714</v>
      </c>
      <c r="C28" s="54">
        <v>43024</v>
      </c>
      <c r="D28" s="92" t="s">
        <v>2492</v>
      </c>
      <c r="E28" s="76">
        <v>43014</v>
      </c>
      <c r="F28" s="76" t="s">
        <v>631</v>
      </c>
      <c r="G28" s="29" t="s">
        <v>58</v>
      </c>
      <c r="H28" s="67" t="s">
        <v>2494</v>
      </c>
      <c r="I28" s="31" t="s">
        <v>71</v>
      </c>
      <c r="J28" s="32">
        <v>1</v>
      </c>
      <c r="K28" s="33">
        <v>1350</v>
      </c>
      <c r="L28" s="34">
        <f>J28*K28*0.16</f>
        <v>216</v>
      </c>
      <c r="M28" s="33">
        <f>J28*K28+L28</f>
        <v>1566</v>
      </c>
    </row>
    <row r="29" spans="1:13" ht="25.5" x14ac:dyDescent="0.3">
      <c r="A29" s="52" t="s">
        <v>3650</v>
      </c>
      <c r="B29" s="53" t="s">
        <v>3649</v>
      </c>
      <c r="C29" s="54">
        <v>43070</v>
      </c>
      <c r="D29" s="92"/>
      <c r="E29" s="76"/>
      <c r="F29" s="53" t="s">
        <v>42</v>
      </c>
      <c r="G29" s="29" t="s">
        <v>41</v>
      </c>
      <c r="H29" s="67" t="s">
        <v>3083</v>
      </c>
      <c r="I29" s="31"/>
      <c r="J29" s="32"/>
      <c r="K29" s="33"/>
      <c r="L29" s="34">
        <f t="shared" ref="L29:L40" si="2">J29*K29*0.16</f>
        <v>0</v>
      </c>
      <c r="M29" s="33">
        <v>11700</v>
      </c>
    </row>
    <row r="30" spans="1:13" x14ac:dyDescent="0.3">
      <c r="A30" s="52" t="s">
        <v>3654</v>
      </c>
      <c r="B30" s="53" t="s">
        <v>3653</v>
      </c>
      <c r="C30" s="54">
        <v>43082</v>
      </c>
      <c r="D30" s="92" t="s">
        <v>3387</v>
      </c>
      <c r="E30" s="76">
        <v>43074</v>
      </c>
      <c r="F30" s="53" t="s">
        <v>639</v>
      </c>
      <c r="G30" s="29" t="s">
        <v>58</v>
      </c>
      <c r="H30" s="67" t="s">
        <v>2499</v>
      </c>
      <c r="I30" s="31" t="s">
        <v>387</v>
      </c>
      <c r="J30" s="32">
        <v>5</v>
      </c>
      <c r="K30" s="33">
        <v>517.20000000000005</v>
      </c>
      <c r="L30" s="34">
        <f t="shared" si="2"/>
        <v>413.76</v>
      </c>
      <c r="M30" s="33">
        <f t="shared" ref="M30:M42" si="3">J30*K30+L30</f>
        <v>2999.76</v>
      </c>
    </row>
    <row r="31" spans="1:13" x14ac:dyDescent="0.3">
      <c r="A31" s="52" t="s">
        <v>3656</v>
      </c>
      <c r="B31" s="53" t="s">
        <v>3655</v>
      </c>
      <c r="C31" s="54">
        <v>43082</v>
      </c>
      <c r="D31" s="92" t="s">
        <v>3390</v>
      </c>
      <c r="E31" s="76">
        <v>43074</v>
      </c>
      <c r="F31" s="53" t="s">
        <v>639</v>
      </c>
      <c r="G31" s="29" t="s">
        <v>58</v>
      </c>
      <c r="H31" s="67" t="s">
        <v>323</v>
      </c>
      <c r="I31" s="31" t="s">
        <v>219</v>
      </c>
      <c r="J31" s="32">
        <v>24</v>
      </c>
      <c r="K31" s="33">
        <v>350</v>
      </c>
      <c r="L31" s="34">
        <f t="shared" si="2"/>
        <v>1344</v>
      </c>
      <c r="M31" s="33">
        <f t="shared" si="3"/>
        <v>9744</v>
      </c>
    </row>
    <row r="32" spans="1:13" x14ac:dyDescent="0.3">
      <c r="A32" s="52" t="s">
        <v>3658</v>
      </c>
      <c r="B32" s="53" t="s">
        <v>3657</v>
      </c>
      <c r="C32" s="54">
        <v>43082</v>
      </c>
      <c r="D32" s="92" t="s">
        <v>3391</v>
      </c>
      <c r="E32" s="76">
        <v>43074</v>
      </c>
      <c r="F32" s="76" t="s">
        <v>631</v>
      </c>
      <c r="G32" s="29" t="s">
        <v>58</v>
      </c>
      <c r="H32" s="67" t="s">
        <v>2493</v>
      </c>
      <c r="I32" s="31" t="s">
        <v>71</v>
      </c>
      <c r="J32" s="32">
        <v>3</v>
      </c>
      <c r="K32" s="33">
        <v>1559.77</v>
      </c>
      <c r="L32" s="34">
        <f t="shared" si="2"/>
        <v>748.68959999999993</v>
      </c>
      <c r="M32" s="33">
        <f t="shared" si="3"/>
        <v>5427.9995999999992</v>
      </c>
    </row>
    <row r="33" spans="1:13" ht="25.5" x14ac:dyDescent="0.3">
      <c r="A33" s="52" t="s">
        <v>3652</v>
      </c>
      <c r="B33" s="53" t="s">
        <v>3651</v>
      </c>
      <c r="C33" s="54">
        <v>43077</v>
      </c>
      <c r="D33" s="92"/>
      <c r="E33" s="76"/>
      <c r="F33" s="53" t="s">
        <v>42</v>
      </c>
      <c r="G33" s="29" t="s">
        <v>41</v>
      </c>
      <c r="H33" s="67" t="s">
        <v>3353</v>
      </c>
      <c r="I33" s="31"/>
      <c r="J33" s="32"/>
      <c r="K33" s="33"/>
      <c r="L33" s="34">
        <f t="shared" si="2"/>
        <v>0</v>
      </c>
      <c r="M33" s="33">
        <v>9300</v>
      </c>
    </row>
    <row r="34" spans="1:13" x14ac:dyDescent="0.3">
      <c r="A34" s="52" t="s">
        <v>3660</v>
      </c>
      <c r="B34" s="53" t="s">
        <v>3659</v>
      </c>
      <c r="C34" s="54">
        <v>43087</v>
      </c>
      <c r="D34" s="92" t="s">
        <v>3467</v>
      </c>
      <c r="E34" s="76">
        <v>43074</v>
      </c>
      <c r="F34" s="53" t="s">
        <v>630</v>
      </c>
      <c r="G34" s="29" t="s">
        <v>94</v>
      </c>
      <c r="H34" s="67" t="s">
        <v>3468</v>
      </c>
      <c r="I34" s="31" t="s">
        <v>96</v>
      </c>
      <c r="J34" s="32">
        <v>100</v>
      </c>
      <c r="K34" s="33">
        <v>206.9</v>
      </c>
      <c r="L34" s="34">
        <f t="shared" ref="L34:L39" si="4">J34*K34*0.16</f>
        <v>3310.4</v>
      </c>
      <c r="M34" s="33">
        <f>J34*K34+L34</f>
        <v>24000.400000000001</v>
      </c>
    </row>
    <row r="35" spans="1:13" x14ac:dyDescent="0.3">
      <c r="A35" s="52" t="s">
        <v>3660</v>
      </c>
      <c r="B35" s="53" t="s">
        <v>3659</v>
      </c>
      <c r="C35" s="54">
        <v>43087</v>
      </c>
      <c r="D35" s="92" t="s">
        <v>3467</v>
      </c>
      <c r="E35" s="76">
        <v>43074</v>
      </c>
      <c r="F35" s="53" t="s">
        <v>630</v>
      </c>
      <c r="G35" s="29" t="s">
        <v>94</v>
      </c>
      <c r="H35" s="67" t="s">
        <v>562</v>
      </c>
      <c r="I35" s="31" t="s">
        <v>96</v>
      </c>
      <c r="J35" s="32">
        <v>4</v>
      </c>
      <c r="K35" s="33">
        <v>1034.48</v>
      </c>
      <c r="L35" s="34">
        <f t="shared" si="4"/>
        <v>662.06720000000007</v>
      </c>
      <c r="M35" s="33">
        <f>J35*K35+L35-0.39</f>
        <v>4799.5972000000002</v>
      </c>
    </row>
    <row r="36" spans="1:13" x14ac:dyDescent="0.3">
      <c r="A36" s="52" t="s">
        <v>3660</v>
      </c>
      <c r="B36" s="53" t="s">
        <v>3659</v>
      </c>
      <c r="C36" s="54">
        <v>43087</v>
      </c>
      <c r="D36" s="92" t="s">
        <v>3467</v>
      </c>
      <c r="E36" s="76">
        <v>43074</v>
      </c>
      <c r="F36" s="53" t="s">
        <v>630</v>
      </c>
      <c r="G36" s="29" t="s">
        <v>94</v>
      </c>
      <c r="H36" s="67" t="s">
        <v>291</v>
      </c>
      <c r="I36" s="31" t="s">
        <v>99</v>
      </c>
      <c r="J36" s="32">
        <v>0.5</v>
      </c>
      <c r="K36" s="33">
        <v>4000</v>
      </c>
      <c r="L36" s="34">
        <f t="shared" si="4"/>
        <v>320</v>
      </c>
      <c r="M36" s="33">
        <f>J36*K36+L36</f>
        <v>2320</v>
      </c>
    </row>
    <row r="37" spans="1:13" x14ac:dyDescent="0.3">
      <c r="A37" s="52" t="s">
        <v>3662</v>
      </c>
      <c r="B37" s="53" t="s">
        <v>3661</v>
      </c>
      <c r="C37" s="54">
        <v>43087</v>
      </c>
      <c r="D37" s="92" t="s">
        <v>3492</v>
      </c>
      <c r="E37" s="76">
        <v>43082</v>
      </c>
      <c r="F37" s="76" t="s">
        <v>631</v>
      </c>
      <c r="G37" s="29" t="s">
        <v>214</v>
      </c>
      <c r="H37" s="67" t="s">
        <v>1680</v>
      </c>
      <c r="I37" s="31" t="s">
        <v>71</v>
      </c>
      <c r="J37" s="32">
        <v>2</v>
      </c>
      <c r="K37" s="33">
        <v>1540</v>
      </c>
      <c r="L37" s="34">
        <f t="shared" si="4"/>
        <v>492.8</v>
      </c>
      <c r="M37" s="33">
        <f>J37*K37+L37</f>
        <v>3572.8</v>
      </c>
    </row>
    <row r="38" spans="1:13" x14ac:dyDescent="0.3">
      <c r="A38" s="52" t="s">
        <v>3664</v>
      </c>
      <c r="B38" s="53" t="s">
        <v>3663</v>
      </c>
      <c r="C38" s="54">
        <v>43087</v>
      </c>
      <c r="D38" s="92" t="s">
        <v>3496</v>
      </c>
      <c r="E38" s="76">
        <v>43083</v>
      </c>
      <c r="F38" s="53" t="s">
        <v>630</v>
      </c>
      <c r="G38" s="29" t="s">
        <v>80</v>
      </c>
      <c r="H38" s="67" t="s">
        <v>3497</v>
      </c>
      <c r="I38" s="31" t="s">
        <v>96</v>
      </c>
      <c r="J38" s="32">
        <v>38</v>
      </c>
      <c r="K38" s="33">
        <v>150.86199999999999</v>
      </c>
      <c r="L38" s="34">
        <f t="shared" si="4"/>
        <v>917.24095999999997</v>
      </c>
      <c r="M38" s="33">
        <f>J38*K38+L38</f>
        <v>6649.9969599999995</v>
      </c>
    </row>
    <row r="39" spans="1:13" x14ac:dyDescent="0.3">
      <c r="A39" s="52" t="s">
        <v>3666</v>
      </c>
      <c r="B39" s="53" t="s">
        <v>3665</v>
      </c>
      <c r="C39" s="54">
        <v>43082</v>
      </c>
      <c r="D39" s="92" t="s">
        <v>2122</v>
      </c>
      <c r="E39" s="76">
        <v>43074</v>
      </c>
      <c r="F39" s="76" t="s">
        <v>631</v>
      </c>
      <c r="G39" s="29" t="s">
        <v>409</v>
      </c>
      <c r="H39" s="67" t="s">
        <v>411</v>
      </c>
      <c r="I39" s="31" t="s">
        <v>71</v>
      </c>
      <c r="J39" s="32">
        <v>1</v>
      </c>
      <c r="K39" s="33">
        <v>13850</v>
      </c>
      <c r="L39" s="34">
        <f t="shared" si="4"/>
        <v>2216</v>
      </c>
      <c r="M39" s="33">
        <f>J39*K39+L39</f>
        <v>16066</v>
      </c>
    </row>
    <row r="40" spans="1:13" x14ac:dyDescent="0.3">
      <c r="A40" s="52" t="s">
        <v>3666</v>
      </c>
      <c r="B40" s="53" t="s">
        <v>3665</v>
      </c>
      <c r="C40" s="54">
        <v>43082</v>
      </c>
      <c r="D40" s="92" t="s">
        <v>2122</v>
      </c>
      <c r="E40" s="76">
        <v>43074</v>
      </c>
      <c r="F40" s="76" t="s">
        <v>631</v>
      </c>
      <c r="G40" s="29" t="s">
        <v>409</v>
      </c>
      <c r="H40" s="67" t="s">
        <v>410</v>
      </c>
      <c r="I40" s="31" t="s">
        <v>71</v>
      </c>
      <c r="J40" s="32">
        <v>1</v>
      </c>
      <c r="K40" s="33">
        <v>13850</v>
      </c>
      <c r="L40" s="34">
        <f t="shared" si="2"/>
        <v>2216</v>
      </c>
      <c r="M40" s="33">
        <f t="shared" si="3"/>
        <v>16066</v>
      </c>
    </row>
    <row r="41" spans="1:13" x14ac:dyDescent="0.3">
      <c r="A41" s="36"/>
      <c r="B41" s="36"/>
      <c r="C41" s="27"/>
      <c r="D41" s="43"/>
      <c r="E41" s="27"/>
      <c r="F41" s="27"/>
      <c r="G41" s="29"/>
      <c r="H41" s="67"/>
      <c r="I41" s="31"/>
      <c r="J41" s="32"/>
      <c r="K41" s="33"/>
      <c r="L41" s="34">
        <f>J41*K41*0.16</f>
        <v>0</v>
      </c>
      <c r="M41" s="33">
        <f t="shared" si="3"/>
        <v>0</v>
      </c>
    </row>
    <row r="42" spans="1:13" x14ac:dyDescent="0.3">
      <c r="A42" s="36"/>
      <c r="B42" s="36"/>
      <c r="C42" s="27"/>
      <c r="D42" s="43"/>
      <c r="E42" s="27"/>
      <c r="F42" s="27"/>
      <c r="G42" s="29"/>
      <c r="H42" s="38"/>
      <c r="I42" s="31"/>
      <c r="J42" s="32"/>
      <c r="K42" s="33"/>
      <c r="L42" s="34">
        <f>J42*K42*0.16</f>
        <v>0</v>
      </c>
      <c r="M42" s="33">
        <f t="shared" si="3"/>
        <v>0</v>
      </c>
    </row>
    <row r="43" spans="1:13" x14ac:dyDescent="0.3">
      <c r="A43" s="26"/>
      <c r="B43" s="26"/>
      <c r="C43" s="26"/>
      <c r="D43" s="28"/>
      <c r="E43" s="27"/>
      <c r="F43" s="27"/>
      <c r="G43" s="29"/>
      <c r="H43" s="38"/>
      <c r="I43" s="31"/>
      <c r="J43" s="32"/>
      <c r="K43" s="33"/>
      <c r="L43" s="34"/>
      <c r="M43" s="33">
        <f>SUM(M14:M42)+0.01</f>
        <v>289790.56215999997</v>
      </c>
    </row>
    <row r="45" spans="1:13" x14ac:dyDescent="0.3">
      <c r="A45" s="48" t="s">
        <v>35</v>
      </c>
      <c r="B45" s="46" t="s">
        <v>309</v>
      </c>
    </row>
    <row r="46" spans="1:13" x14ac:dyDescent="0.3">
      <c r="A46" s="18"/>
      <c r="B46" s="15"/>
    </row>
    <row r="47" spans="1:13" x14ac:dyDescent="0.3">
      <c r="A47" s="18"/>
      <c r="B47" s="15"/>
      <c r="D47" s="62"/>
    </row>
    <row r="48" spans="1:13" x14ac:dyDescent="0.3">
      <c r="A48" s="18"/>
      <c r="B48" s="15"/>
    </row>
    <row r="49" spans="1:13" x14ac:dyDescent="0.3">
      <c r="A49" s="18"/>
      <c r="B49" s="15"/>
    </row>
    <row r="50" spans="1:13" x14ac:dyDescent="0.3">
      <c r="A50" s="18"/>
      <c r="B50" s="15"/>
    </row>
    <row r="51" spans="1:13" x14ac:dyDescent="0.3">
      <c r="A51" s="18"/>
      <c r="B51" s="15"/>
    </row>
    <row r="52" spans="1:13" x14ac:dyDescent="0.3">
      <c r="A52" s="18"/>
      <c r="B52" s="15"/>
    </row>
    <row r="53" spans="1:13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x14ac:dyDescent="0.3">
      <c r="A54" s="261" t="s">
        <v>27</v>
      </c>
      <c r="B54" s="261"/>
      <c r="C54" s="261"/>
      <c r="D54" s="39"/>
      <c r="E54" s="261" t="s">
        <v>28</v>
      </c>
      <c r="F54" s="261"/>
      <c r="G54" s="39"/>
      <c r="H54" s="88" t="s">
        <v>29</v>
      </c>
      <c r="I54" s="39"/>
      <c r="J54" s="41"/>
      <c r="K54" s="88" t="s">
        <v>30</v>
      </c>
      <c r="L54" s="41"/>
      <c r="M54" s="39"/>
    </row>
    <row r="55" spans="1:13" ht="13.9" customHeight="1" x14ac:dyDescent="0.3">
      <c r="A55" s="263" t="s">
        <v>0</v>
      </c>
      <c r="B55" s="263"/>
      <c r="C55" s="263"/>
      <c r="D55" s="39"/>
      <c r="E55" s="262" t="s">
        <v>1</v>
      </c>
      <c r="F55" s="262"/>
      <c r="G55" s="39"/>
      <c r="H55" s="42" t="s">
        <v>2</v>
      </c>
      <c r="I55" s="39"/>
      <c r="J55" s="262" t="s">
        <v>31</v>
      </c>
      <c r="K55" s="262"/>
      <c r="L55" s="262"/>
      <c r="M55" s="39"/>
    </row>
    <row r="56" spans="1:13" x14ac:dyDescent="0.3">
      <c r="A56" s="253"/>
      <c r="B56" s="253"/>
      <c r="C56" s="253"/>
    </row>
    <row r="57" spans="1:13" s="15" customFormat="1" ht="15" customHeight="1" x14ac:dyDescent="0.25">
      <c r="A57" s="257" t="s">
        <v>6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</row>
  </sheetData>
  <customSheetViews>
    <customSheetView guid="{B46C6F73-E576-4327-952E-D30557363BE2}" showPageBreaks="1" topLeftCell="H28">
      <selection activeCell="M44" sqref="M4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28">
      <selection activeCell="M44" sqref="M4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57:M57"/>
    <mergeCell ref="A11:B11"/>
    <mergeCell ref="C11:G11"/>
    <mergeCell ref="I11:M11"/>
    <mergeCell ref="E54:F54"/>
    <mergeCell ref="E55:F55"/>
    <mergeCell ref="J55:L55"/>
    <mergeCell ref="A54:C54"/>
    <mergeCell ref="A55:C55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41"/>
  <sheetViews>
    <sheetView topLeftCell="H16" workbookViewId="0">
      <selection activeCell="K32" sqref="K32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.855468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.75" x14ac:dyDescent="0.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3.9" customHeight="1" x14ac:dyDescent="0.3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8.75" x14ac:dyDescent="0.3">
      <c r="A5" s="97" t="s">
        <v>7</v>
      </c>
      <c r="B5" s="48" t="s">
        <v>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9" customHeight="1" x14ac:dyDescent="0.3">
      <c r="A6" s="18"/>
      <c r="B6" s="1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52</v>
      </c>
      <c r="D11" s="259"/>
      <c r="E11" s="259"/>
      <c r="F11" s="259"/>
      <c r="G11" s="259"/>
      <c r="H11" s="8" t="s">
        <v>13</v>
      </c>
      <c r="I11" s="260" t="s">
        <v>3998</v>
      </c>
      <c r="J11" s="260"/>
      <c r="K11" s="260"/>
      <c r="L11" s="260"/>
      <c r="M11" s="260"/>
    </row>
    <row r="12" spans="1:13" ht="7.9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0"/>
      <c r="B14" s="114" t="s">
        <v>1056</v>
      </c>
      <c r="C14" s="118">
        <v>42902</v>
      </c>
      <c r="D14" s="22"/>
      <c r="E14" s="23"/>
      <c r="F14" s="114" t="s">
        <v>42</v>
      </c>
      <c r="G14" s="29" t="s">
        <v>41</v>
      </c>
      <c r="H14" s="77" t="s">
        <v>377</v>
      </c>
      <c r="I14" s="21"/>
      <c r="J14" s="24"/>
      <c r="K14" s="21"/>
      <c r="L14" s="34">
        <f t="shared" ref="L14:L22" si="0">J14*K14*0.16</f>
        <v>0</v>
      </c>
      <c r="M14" s="33">
        <v>7200</v>
      </c>
    </row>
    <row r="15" spans="1:13" x14ac:dyDescent="0.3">
      <c r="A15" s="117" t="s">
        <v>1057</v>
      </c>
      <c r="B15" s="114" t="s">
        <v>1058</v>
      </c>
      <c r="C15" s="118">
        <v>42914</v>
      </c>
      <c r="D15" s="75">
        <v>48</v>
      </c>
      <c r="E15" s="76">
        <v>42900</v>
      </c>
      <c r="F15" s="114" t="s">
        <v>630</v>
      </c>
      <c r="G15" s="29" t="s">
        <v>94</v>
      </c>
      <c r="H15" s="77" t="s">
        <v>514</v>
      </c>
      <c r="I15" s="50" t="s">
        <v>96</v>
      </c>
      <c r="J15" s="78">
        <v>400</v>
      </c>
      <c r="K15" s="87">
        <v>3.75</v>
      </c>
      <c r="L15" s="34">
        <f t="shared" si="0"/>
        <v>240</v>
      </c>
      <c r="M15" s="33">
        <f>J15*K15+L15</f>
        <v>1740</v>
      </c>
    </row>
    <row r="16" spans="1:13" x14ac:dyDescent="0.3">
      <c r="A16" s="117" t="s">
        <v>1057</v>
      </c>
      <c r="B16" s="114" t="s">
        <v>1058</v>
      </c>
      <c r="C16" s="118">
        <v>42914</v>
      </c>
      <c r="D16" s="75">
        <v>48</v>
      </c>
      <c r="E16" s="76">
        <v>42900</v>
      </c>
      <c r="F16" s="114" t="s">
        <v>630</v>
      </c>
      <c r="G16" s="29" t="s">
        <v>94</v>
      </c>
      <c r="H16" s="77" t="s">
        <v>513</v>
      </c>
      <c r="I16" s="50" t="s">
        <v>96</v>
      </c>
      <c r="J16" s="78">
        <v>50</v>
      </c>
      <c r="K16" s="87">
        <v>101.72</v>
      </c>
      <c r="L16" s="34">
        <f t="shared" si="0"/>
        <v>813.76</v>
      </c>
      <c r="M16" s="33">
        <f>J16*K16+L16+0.24</f>
        <v>5900</v>
      </c>
    </row>
    <row r="17" spans="1:13" x14ac:dyDescent="0.3">
      <c r="A17" s="117" t="s">
        <v>1057</v>
      </c>
      <c r="B17" s="114" t="s">
        <v>1058</v>
      </c>
      <c r="C17" s="118">
        <v>42914</v>
      </c>
      <c r="D17" s="75">
        <v>48</v>
      </c>
      <c r="E17" s="76">
        <v>42900</v>
      </c>
      <c r="F17" s="114" t="s">
        <v>630</v>
      </c>
      <c r="G17" s="29" t="s">
        <v>94</v>
      </c>
      <c r="H17" s="77" t="s">
        <v>515</v>
      </c>
      <c r="I17" s="50" t="s">
        <v>96</v>
      </c>
      <c r="J17" s="78">
        <v>1</v>
      </c>
      <c r="K17" s="215">
        <v>948.28</v>
      </c>
      <c r="L17" s="34">
        <f t="shared" si="0"/>
        <v>151.72479999999999</v>
      </c>
      <c r="M17" s="33">
        <f>J17*K17+L17</f>
        <v>1100.0047999999999</v>
      </c>
    </row>
    <row r="18" spans="1:13" ht="25.5" x14ac:dyDescent="0.3">
      <c r="A18" s="26"/>
      <c r="B18" s="114" t="s">
        <v>1059</v>
      </c>
      <c r="C18" s="118">
        <v>42909</v>
      </c>
      <c r="D18" s="92"/>
      <c r="E18" s="76"/>
      <c r="F18" s="114" t="s">
        <v>42</v>
      </c>
      <c r="G18" s="29" t="s">
        <v>41</v>
      </c>
      <c r="H18" s="67" t="s">
        <v>517</v>
      </c>
      <c r="I18" s="31"/>
      <c r="J18" s="32"/>
      <c r="K18" s="216"/>
      <c r="L18" s="34">
        <f t="shared" si="0"/>
        <v>0</v>
      </c>
      <c r="M18" s="33">
        <v>12900</v>
      </c>
    </row>
    <row r="19" spans="1:13" ht="25.5" x14ac:dyDescent="0.3">
      <c r="A19" s="52" t="s">
        <v>1850</v>
      </c>
      <c r="B19" s="114" t="s">
        <v>1060</v>
      </c>
      <c r="C19" s="118">
        <v>42916</v>
      </c>
      <c r="D19" s="92"/>
      <c r="E19" s="76"/>
      <c r="F19" s="114" t="s">
        <v>42</v>
      </c>
      <c r="G19" s="29" t="s">
        <v>41</v>
      </c>
      <c r="H19" s="67" t="s">
        <v>550</v>
      </c>
      <c r="I19" s="31"/>
      <c r="J19" s="32"/>
      <c r="K19" s="216"/>
      <c r="L19" s="34">
        <f t="shared" si="0"/>
        <v>0</v>
      </c>
      <c r="M19" s="33">
        <v>12900</v>
      </c>
    </row>
    <row r="20" spans="1:13" s="14" customFormat="1" ht="25.5" x14ac:dyDescent="0.25">
      <c r="A20" s="52" t="s">
        <v>1316</v>
      </c>
      <c r="B20" s="53" t="s">
        <v>1313</v>
      </c>
      <c r="C20" s="54">
        <v>42923</v>
      </c>
      <c r="D20" s="92"/>
      <c r="E20" s="76"/>
      <c r="F20" s="114" t="s">
        <v>42</v>
      </c>
      <c r="G20" s="29" t="s">
        <v>41</v>
      </c>
      <c r="H20" s="67" t="s">
        <v>555</v>
      </c>
      <c r="I20" s="31"/>
      <c r="J20" s="32"/>
      <c r="K20" s="216"/>
      <c r="L20" s="34">
        <f t="shared" si="0"/>
        <v>0</v>
      </c>
      <c r="M20" s="33">
        <v>3600</v>
      </c>
    </row>
    <row r="21" spans="1:13" x14ac:dyDescent="0.3">
      <c r="A21" s="52" t="s">
        <v>1320</v>
      </c>
      <c r="B21" s="53" t="s">
        <v>1319</v>
      </c>
      <c r="C21" s="54">
        <v>42926</v>
      </c>
      <c r="D21" s="92" t="s">
        <v>573</v>
      </c>
      <c r="E21" s="76">
        <v>42913</v>
      </c>
      <c r="F21" s="114" t="s">
        <v>630</v>
      </c>
      <c r="G21" s="29" t="s">
        <v>80</v>
      </c>
      <c r="H21" s="68" t="s">
        <v>81</v>
      </c>
      <c r="I21" s="31" t="s">
        <v>424</v>
      </c>
      <c r="J21" s="32">
        <v>1</v>
      </c>
      <c r="K21" s="216">
        <v>3017.25</v>
      </c>
      <c r="L21" s="34">
        <f t="shared" si="0"/>
        <v>482.76</v>
      </c>
      <c r="M21" s="33">
        <f>J21*K21+L21-0.01</f>
        <v>3500</v>
      </c>
    </row>
    <row r="22" spans="1:13" ht="25.5" x14ac:dyDescent="0.3">
      <c r="A22" s="52" t="s">
        <v>1317</v>
      </c>
      <c r="B22" s="53" t="s">
        <v>1314</v>
      </c>
      <c r="C22" s="54">
        <v>42930</v>
      </c>
      <c r="D22" s="45"/>
      <c r="E22" s="27"/>
      <c r="F22" s="114" t="s">
        <v>42</v>
      </c>
      <c r="G22" s="29" t="s">
        <v>41</v>
      </c>
      <c r="H22" s="67" t="s">
        <v>602</v>
      </c>
      <c r="I22" s="31"/>
      <c r="J22" s="32"/>
      <c r="K22" s="216"/>
      <c r="L22" s="34">
        <f t="shared" si="0"/>
        <v>0</v>
      </c>
      <c r="M22" s="33">
        <v>3300</v>
      </c>
    </row>
    <row r="23" spans="1:13" ht="25.5" x14ac:dyDescent="0.3">
      <c r="A23" s="52" t="s">
        <v>1318</v>
      </c>
      <c r="B23" s="53" t="s">
        <v>1315</v>
      </c>
      <c r="C23" s="54">
        <v>42937</v>
      </c>
      <c r="D23" s="45"/>
      <c r="E23" s="27"/>
      <c r="F23" s="114" t="s">
        <v>42</v>
      </c>
      <c r="G23" s="29" t="s">
        <v>41</v>
      </c>
      <c r="H23" s="67" t="s">
        <v>1166</v>
      </c>
      <c r="I23" s="31"/>
      <c r="J23" s="32"/>
      <c r="K23" s="216"/>
      <c r="L23" s="34">
        <f t="shared" ref="L23:L29" si="1">J23*K23*0.16</f>
        <v>0</v>
      </c>
      <c r="M23" s="33">
        <v>5700</v>
      </c>
    </row>
    <row r="24" spans="1:13" x14ac:dyDescent="0.3">
      <c r="A24" s="52" t="s">
        <v>2717</v>
      </c>
      <c r="B24" s="53" t="s">
        <v>2716</v>
      </c>
      <c r="C24" s="54">
        <v>43024</v>
      </c>
      <c r="D24" s="103" t="s">
        <v>2491</v>
      </c>
      <c r="E24" s="27">
        <v>43014</v>
      </c>
      <c r="F24" s="144" t="s">
        <v>631</v>
      </c>
      <c r="G24" s="29" t="s">
        <v>58</v>
      </c>
      <c r="H24" s="67" t="s">
        <v>76</v>
      </c>
      <c r="I24" s="31" t="s">
        <v>71</v>
      </c>
      <c r="J24" s="32">
        <v>1</v>
      </c>
      <c r="K24" s="216">
        <v>1450</v>
      </c>
      <c r="L24" s="34">
        <f t="shared" si="1"/>
        <v>232</v>
      </c>
      <c r="M24" s="33">
        <f t="shared" ref="M24:M29" si="2">J24*K24+L24</f>
        <v>1682</v>
      </c>
    </row>
    <row r="25" spans="1:13" x14ac:dyDescent="0.3">
      <c r="A25" s="52" t="s">
        <v>3668</v>
      </c>
      <c r="B25" s="53" t="s">
        <v>3667</v>
      </c>
      <c r="C25" s="54">
        <v>43082</v>
      </c>
      <c r="D25" s="103">
        <v>851</v>
      </c>
      <c r="E25" s="27">
        <v>43074</v>
      </c>
      <c r="F25" s="144" t="s">
        <v>631</v>
      </c>
      <c r="G25" s="29" t="s">
        <v>398</v>
      </c>
      <c r="H25" s="67" t="s">
        <v>3367</v>
      </c>
      <c r="I25" s="31" t="s">
        <v>71</v>
      </c>
      <c r="J25" s="32">
        <v>10</v>
      </c>
      <c r="K25" s="216">
        <v>1210</v>
      </c>
      <c r="L25" s="34">
        <f t="shared" si="1"/>
        <v>1936</v>
      </c>
      <c r="M25" s="33">
        <f t="shared" si="2"/>
        <v>14036</v>
      </c>
    </row>
    <row r="26" spans="1:13" x14ac:dyDescent="0.3">
      <c r="A26" s="52" t="s">
        <v>3668</v>
      </c>
      <c r="B26" s="53" t="s">
        <v>3667</v>
      </c>
      <c r="C26" s="54">
        <v>43082</v>
      </c>
      <c r="D26" s="103">
        <v>851</v>
      </c>
      <c r="E26" s="27">
        <v>43074</v>
      </c>
      <c r="F26" s="144" t="s">
        <v>631</v>
      </c>
      <c r="G26" s="29" t="s">
        <v>398</v>
      </c>
      <c r="H26" s="67" t="s">
        <v>1680</v>
      </c>
      <c r="I26" s="31" t="s">
        <v>79</v>
      </c>
      <c r="J26" s="32">
        <v>1</v>
      </c>
      <c r="K26" s="216">
        <v>3120.43</v>
      </c>
      <c r="L26" s="34">
        <f t="shared" si="1"/>
        <v>499.2688</v>
      </c>
      <c r="M26" s="33">
        <f t="shared" si="2"/>
        <v>3619.6987999999997</v>
      </c>
    </row>
    <row r="27" spans="1:13" x14ac:dyDescent="0.3">
      <c r="A27" s="52" t="s">
        <v>3670</v>
      </c>
      <c r="B27" s="53" t="s">
        <v>3669</v>
      </c>
      <c r="C27" s="54">
        <v>43087</v>
      </c>
      <c r="D27" s="103">
        <v>4</v>
      </c>
      <c r="E27" s="27">
        <v>43075</v>
      </c>
      <c r="F27" s="114" t="s">
        <v>630</v>
      </c>
      <c r="G27" s="29" t="s">
        <v>80</v>
      </c>
      <c r="H27" s="67" t="s">
        <v>81</v>
      </c>
      <c r="I27" s="31" t="s">
        <v>96</v>
      </c>
      <c r="J27" s="32">
        <v>5</v>
      </c>
      <c r="K27" s="216">
        <v>150.86199999999999</v>
      </c>
      <c r="L27" s="34">
        <f t="shared" si="1"/>
        <v>120.6896</v>
      </c>
      <c r="M27" s="33">
        <f t="shared" si="2"/>
        <v>874.99959999999999</v>
      </c>
    </row>
    <row r="28" spans="1:13" x14ac:dyDescent="0.3">
      <c r="A28" s="52" t="s">
        <v>3997</v>
      </c>
      <c r="B28" s="53" t="s">
        <v>3996</v>
      </c>
      <c r="C28" s="54">
        <v>43115</v>
      </c>
      <c r="D28" s="103">
        <v>7335</v>
      </c>
      <c r="E28" s="27">
        <v>43076</v>
      </c>
      <c r="F28" s="126" t="s">
        <v>3988</v>
      </c>
      <c r="G28" s="29" t="s">
        <v>3519</v>
      </c>
      <c r="H28" s="67" t="s">
        <v>3520</v>
      </c>
      <c r="I28" s="31" t="s">
        <v>424</v>
      </c>
      <c r="J28" s="32">
        <v>2</v>
      </c>
      <c r="K28" s="216">
        <v>3017.2413790000001</v>
      </c>
      <c r="L28" s="34">
        <f t="shared" si="1"/>
        <v>965.51724128000001</v>
      </c>
      <c r="M28" s="33">
        <f t="shared" si="2"/>
        <v>6999.9999992800003</v>
      </c>
    </row>
    <row r="29" spans="1:13" x14ac:dyDescent="0.3">
      <c r="A29" s="36"/>
      <c r="B29" s="36"/>
      <c r="C29" s="27"/>
      <c r="D29" s="45"/>
      <c r="E29" s="27"/>
      <c r="F29" s="37"/>
      <c r="G29" s="29"/>
      <c r="H29" s="67"/>
      <c r="I29" s="31"/>
      <c r="J29" s="32"/>
      <c r="K29" s="216"/>
      <c r="L29" s="34">
        <f t="shared" si="1"/>
        <v>0</v>
      </c>
      <c r="M29" s="33">
        <f t="shared" si="2"/>
        <v>0</v>
      </c>
    </row>
    <row r="30" spans="1:13" x14ac:dyDescent="0.3">
      <c r="A30" s="26"/>
      <c r="B30" s="26"/>
      <c r="C30" s="26"/>
      <c r="D30" s="28"/>
      <c r="E30" s="27"/>
      <c r="F30" s="27"/>
      <c r="G30" s="29"/>
      <c r="H30" s="38"/>
      <c r="I30" s="31"/>
      <c r="J30" s="32"/>
      <c r="K30" s="216"/>
      <c r="L30" s="34"/>
      <c r="M30" s="33">
        <f>SUM(M14:M29)</f>
        <v>85052.703199279989</v>
      </c>
    </row>
    <row r="31" spans="1:13" ht="5.45" customHeight="1" x14ac:dyDescent="0.3"/>
    <row r="32" spans="1:13" x14ac:dyDescent="0.3">
      <c r="A32" s="48" t="s">
        <v>35</v>
      </c>
      <c r="B32" s="46" t="s">
        <v>378</v>
      </c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18"/>
      <c r="B35" s="15"/>
    </row>
    <row r="36" spans="1:13" x14ac:dyDescent="0.3">
      <c r="A36" s="18"/>
      <c r="B36" s="15"/>
    </row>
    <row r="37" spans="1:13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x14ac:dyDescent="0.3">
      <c r="A38" s="261" t="s">
        <v>27</v>
      </c>
      <c r="B38" s="261"/>
      <c r="C38" s="261"/>
      <c r="D38" s="39"/>
      <c r="E38" s="261" t="s">
        <v>28</v>
      </c>
      <c r="F38" s="261"/>
      <c r="G38" s="39"/>
      <c r="H38" s="96" t="s">
        <v>29</v>
      </c>
      <c r="I38" s="39"/>
      <c r="J38" s="41"/>
      <c r="K38" s="96" t="s">
        <v>30</v>
      </c>
      <c r="L38" s="41"/>
      <c r="M38" s="39"/>
    </row>
    <row r="39" spans="1:13" ht="13.9" customHeight="1" x14ac:dyDescent="0.3">
      <c r="A39" s="263" t="s">
        <v>0</v>
      </c>
      <c r="B39" s="263"/>
      <c r="C39" s="263"/>
      <c r="D39" s="39"/>
      <c r="E39" s="262" t="s">
        <v>1</v>
      </c>
      <c r="F39" s="262"/>
      <c r="G39" s="39"/>
      <c r="H39" s="42" t="s">
        <v>2</v>
      </c>
      <c r="I39" s="39"/>
      <c r="J39" s="262" t="s">
        <v>31</v>
      </c>
      <c r="K39" s="262"/>
      <c r="L39" s="262"/>
      <c r="M39" s="39"/>
    </row>
    <row r="40" spans="1:13" x14ac:dyDescent="0.3">
      <c r="A40" s="253"/>
      <c r="B40" s="253"/>
      <c r="C40" s="253"/>
    </row>
    <row r="41" spans="1:13" s="15" customFormat="1" ht="15" customHeight="1" x14ac:dyDescent="0.25">
      <c r="A41" s="257" t="s">
        <v>6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</row>
  </sheetData>
  <customSheetViews>
    <customSheetView guid="{B46C6F73-E576-4327-952E-D30557363BE2}" showPageBreaks="1" topLeftCell="H16">
      <selection activeCell="K32" sqref="K3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6">
      <selection activeCell="K32" sqref="K3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41:M41"/>
    <mergeCell ref="A11:B11"/>
    <mergeCell ref="C11:G11"/>
    <mergeCell ref="I11:M11"/>
    <mergeCell ref="E38:F38"/>
    <mergeCell ref="E39:F39"/>
    <mergeCell ref="J39:L39"/>
    <mergeCell ref="A38:C38"/>
    <mergeCell ref="A39:C39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8"/>
  <sheetViews>
    <sheetView topLeftCell="A13" workbookViewId="0">
      <selection activeCell="H32" sqref="H32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14062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.75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" customHeigh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8.75" x14ac:dyDescent="0.3">
      <c r="A5" s="94" t="s">
        <v>7</v>
      </c>
      <c r="B5" s="48" t="s">
        <v>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9" customHeight="1" x14ac:dyDescent="0.3">
      <c r="A6" s="18"/>
      <c r="B6" s="18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310</v>
      </c>
      <c r="D11" s="259"/>
      <c r="E11" s="259"/>
      <c r="F11" s="259"/>
      <c r="G11" s="259"/>
      <c r="H11" s="8" t="s">
        <v>13</v>
      </c>
      <c r="I11" s="260" t="s">
        <v>1045</v>
      </c>
      <c r="J11" s="260"/>
      <c r="K11" s="260"/>
      <c r="L11" s="260"/>
      <c r="M11" s="260"/>
    </row>
    <row r="12" spans="1:13" ht="9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127"/>
      <c r="B14" s="82" t="s">
        <v>1046</v>
      </c>
      <c r="C14" s="83">
        <v>42895</v>
      </c>
      <c r="D14" s="22"/>
      <c r="E14" s="23"/>
      <c r="F14" s="82" t="s">
        <v>42</v>
      </c>
      <c r="G14" s="29" t="s">
        <v>41</v>
      </c>
      <c r="H14" s="77" t="s">
        <v>315</v>
      </c>
      <c r="I14" s="21"/>
      <c r="J14" s="24"/>
      <c r="K14" s="21"/>
      <c r="L14" s="34">
        <f t="shared" ref="L14:L25" si="0">J14*K14*0.16</f>
        <v>0</v>
      </c>
      <c r="M14" s="33">
        <v>6900</v>
      </c>
    </row>
    <row r="15" spans="1:13" x14ac:dyDescent="0.3">
      <c r="A15" s="121" t="s">
        <v>1047</v>
      </c>
      <c r="B15" s="82" t="s">
        <v>1048</v>
      </c>
      <c r="C15" s="83">
        <v>42894</v>
      </c>
      <c r="D15" s="75" t="s">
        <v>324</v>
      </c>
      <c r="E15" s="76">
        <v>42888</v>
      </c>
      <c r="F15" s="82" t="s">
        <v>639</v>
      </c>
      <c r="G15" s="29" t="s">
        <v>58</v>
      </c>
      <c r="H15" s="77" t="s">
        <v>323</v>
      </c>
      <c r="I15" s="50" t="s">
        <v>219</v>
      </c>
      <c r="J15" s="78">
        <v>80</v>
      </c>
      <c r="K15" s="50">
        <v>350</v>
      </c>
      <c r="L15" s="34">
        <f t="shared" si="0"/>
        <v>4480</v>
      </c>
      <c r="M15" s="33">
        <f>J15*K15+L15</f>
        <v>32480</v>
      </c>
    </row>
    <row r="16" spans="1:13" ht="25.5" x14ac:dyDescent="0.3">
      <c r="A16" s="127"/>
      <c r="B16" s="82" t="s">
        <v>1049</v>
      </c>
      <c r="C16" s="83">
        <v>42902</v>
      </c>
      <c r="D16" s="22"/>
      <c r="E16" s="23"/>
      <c r="F16" s="82" t="s">
        <v>42</v>
      </c>
      <c r="G16" s="29" t="s">
        <v>41</v>
      </c>
      <c r="H16" s="77" t="s">
        <v>377</v>
      </c>
      <c r="I16" s="21"/>
      <c r="J16" s="24"/>
      <c r="K16" s="21"/>
      <c r="L16" s="34">
        <f t="shared" si="0"/>
        <v>0</v>
      </c>
      <c r="M16" s="33">
        <v>6900</v>
      </c>
    </row>
    <row r="17" spans="1:13" x14ac:dyDescent="0.3">
      <c r="A17" s="121" t="s">
        <v>1050</v>
      </c>
      <c r="B17" s="82" t="s">
        <v>1051</v>
      </c>
      <c r="C17" s="83">
        <v>42914</v>
      </c>
      <c r="D17" s="92" t="s">
        <v>428</v>
      </c>
      <c r="E17" s="76">
        <v>42901</v>
      </c>
      <c r="F17" s="82" t="s">
        <v>630</v>
      </c>
      <c r="G17" s="29" t="s">
        <v>80</v>
      </c>
      <c r="H17" s="77" t="s">
        <v>81</v>
      </c>
      <c r="I17" s="50" t="s">
        <v>424</v>
      </c>
      <c r="J17" s="78">
        <v>1</v>
      </c>
      <c r="K17" s="91">
        <v>3017.25</v>
      </c>
      <c r="L17" s="34">
        <f t="shared" si="0"/>
        <v>482.76</v>
      </c>
      <c r="M17" s="33">
        <f>J17*K17+L17-0.01</f>
        <v>3500</v>
      </c>
    </row>
    <row r="18" spans="1:13" x14ac:dyDescent="0.3">
      <c r="A18" s="121" t="s">
        <v>1052</v>
      </c>
      <c r="B18" s="82" t="s">
        <v>1053</v>
      </c>
      <c r="C18" s="83">
        <v>42914</v>
      </c>
      <c r="D18" s="92" t="s">
        <v>516</v>
      </c>
      <c r="E18" s="76">
        <v>42900</v>
      </c>
      <c r="F18" s="82" t="s">
        <v>631</v>
      </c>
      <c r="G18" s="29" t="s">
        <v>94</v>
      </c>
      <c r="H18" s="67" t="s">
        <v>513</v>
      </c>
      <c r="I18" s="31" t="s">
        <v>96</v>
      </c>
      <c r="J18" s="32">
        <v>175</v>
      </c>
      <c r="K18" s="33">
        <v>101.72</v>
      </c>
      <c r="L18" s="34">
        <f t="shared" si="0"/>
        <v>2848.16</v>
      </c>
      <c r="M18" s="33">
        <f>J18*K18+L18</f>
        <v>20649.16</v>
      </c>
    </row>
    <row r="19" spans="1:13" x14ac:dyDescent="0.3">
      <c r="A19" s="121" t="s">
        <v>1052</v>
      </c>
      <c r="B19" s="82" t="s">
        <v>1053</v>
      </c>
      <c r="C19" s="83">
        <v>42914</v>
      </c>
      <c r="D19" s="92" t="s">
        <v>516</v>
      </c>
      <c r="E19" s="76">
        <v>42900</v>
      </c>
      <c r="F19" s="82" t="s">
        <v>631</v>
      </c>
      <c r="G19" s="29" t="s">
        <v>94</v>
      </c>
      <c r="H19" s="67" t="s">
        <v>514</v>
      </c>
      <c r="I19" s="31" t="s">
        <v>96</v>
      </c>
      <c r="J19" s="32">
        <v>600</v>
      </c>
      <c r="K19" s="33">
        <v>4.3499999999999996</v>
      </c>
      <c r="L19" s="34">
        <f t="shared" si="0"/>
        <v>417.6</v>
      </c>
      <c r="M19" s="33">
        <f>J19*K19+L19</f>
        <v>3027.6</v>
      </c>
    </row>
    <row r="20" spans="1:13" s="14" customFormat="1" ht="13.5" x14ac:dyDescent="0.25">
      <c r="A20" s="121" t="s">
        <v>1052</v>
      </c>
      <c r="B20" s="82" t="s">
        <v>1053</v>
      </c>
      <c r="C20" s="83">
        <v>42914</v>
      </c>
      <c r="D20" s="92" t="s">
        <v>516</v>
      </c>
      <c r="E20" s="76">
        <v>42900</v>
      </c>
      <c r="F20" s="82" t="s">
        <v>631</v>
      </c>
      <c r="G20" s="29" t="s">
        <v>94</v>
      </c>
      <c r="H20" s="67" t="s">
        <v>515</v>
      </c>
      <c r="I20" s="31" t="s">
        <v>96</v>
      </c>
      <c r="J20" s="32">
        <v>2</v>
      </c>
      <c r="K20" s="33">
        <v>948.28</v>
      </c>
      <c r="L20" s="34">
        <f t="shared" si="0"/>
        <v>303.44959999999998</v>
      </c>
      <c r="M20" s="33">
        <f>J20*K20+L20+0.82</f>
        <v>2200.8296</v>
      </c>
    </row>
    <row r="21" spans="1:13" ht="25.5" x14ac:dyDescent="0.3">
      <c r="A21" s="124"/>
      <c r="B21" s="82" t="s">
        <v>1054</v>
      </c>
      <c r="C21" s="83">
        <v>42909</v>
      </c>
      <c r="D21" s="92"/>
      <c r="E21" s="76"/>
      <c r="F21" s="82" t="s">
        <v>42</v>
      </c>
      <c r="G21" s="29" t="s">
        <v>41</v>
      </c>
      <c r="H21" s="68" t="s">
        <v>517</v>
      </c>
      <c r="I21" s="31"/>
      <c r="J21" s="32"/>
      <c r="K21" s="33"/>
      <c r="L21" s="34">
        <f t="shared" si="0"/>
        <v>0</v>
      </c>
      <c r="M21" s="33">
        <v>8650</v>
      </c>
    </row>
    <row r="22" spans="1:13" x14ac:dyDescent="0.3">
      <c r="A22" s="52" t="s">
        <v>1324</v>
      </c>
      <c r="B22" s="53" t="s">
        <v>1323</v>
      </c>
      <c r="C22" s="54">
        <v>42926</v>
      </c>
      <c r="D22" s="92" t="s">
        <v>540</v>
      </c>
      <c r="E22" s="76">
        <v>42908</v>
      </c>
      <c r="F22" s="82" t="s">
        <v>631</v>
      </c>
      <c r="G22" s="29" t="s">
        <v>138</v>
      </c>
      <c r="H22" s="68" t="s">
        <v>139</v>
      </c>
      <c r="I22" s="31" t="s">
        <v>142</v>
      </c>
      <c r="J22" s="32">
        <v>4</v>
      </c>
      <c r="K22" s="33">
        <v>1540</v>
      </c>
      <c r="L22" s="34">
        <f>J22*K22*0.16</f>
        <v>985.6</v>
      </c>
      <c r="M22" s="33">
        <f>J22*K22+L22</f>
        <v>7145.6</v>
      </c>
    </row>
    <row r="23" spans="1:13" x14ac:dyDescent="0.3">
      <c r="A23" s="52" t="s">
        <v>1324</v>
      </c>
      <c r="B23" s="53" t="s">
        <v>1323</v>
      </c>
      <c r="C23" s="54">
        <v>42926</v>
      </c>
      <c r="D23" s="92" t="s">
        <v>540</v>
      </c>
      <c r="E23" s="76">
        <v>42908</v>
      </c>
      <c r="F23" s="82" t="s">
        <v>631</v>
      </c>
      <c r="G23" s="29" t="s">
        <v>138</v>
      </c>
      <c r="H23" s="68" t="s">
        <v>541</v>
      </c>
      <c r="I23" s="31" t="s">
        <v>142</v>
      </c>
      <c r="J23" s="32">
        <v>6</v>
      </c>
      <c r="K23" s="33">
        <v>1210</v>
      </c>
      <c r="L23" s="34">
        <f>J23*K23*0.16</f>
        <v>1161.6000000000001</v>
      </c>
      <c r="M23" s="33">
        <f>J23*K23+L23</f>
        <v>8421.6</v>
      </c>
    </row>
    <row r="24" spans="1:13" ht="25.5" x14ac:dyDescent="0.3">
      <c r="A24" s="52" t="s">
        <v>1849</v>
      </c>
      <c r="B24" s="82" t="s">
        <v>1055</v>
      </c>
      <c r="C24" s="83">
        <v>42916</v>
      </c>
      <c r="D24" s="92"/>
      <c r="E24" s="76"/>
      <c r="F24" s="82" t="s">
        <v>42</v>
      </c>
      <c r="G24" s="29" t="s">
        <v>41</v>
      </c>
      <c r="H24" s="68" t="s">
        <v>550</v>
      </c>
      <c r="I24" s="31"/>
      <c r="J24" s="32"/>
      <c r="K24" s="33"/>
      <c r="L24" s="34">
        <f>J24*K24*0.16</f>
        <v>0</v>
      </c>
      <c r="M24" s="33">
        <v>7500</v>
      </c>
    </row>
    <row r="25" spans="1:13" ht="25.5" x14ac:dyDescent="0.3">
      <c r="A25" s="52" t="s">
        <v>1322</v>
      </c>
      <c r="B25" s="53" t="s">
        <v>1321</v>
      </c>
      <c r="C25" s="54">
        <v>42923</v>
      </c>
      <c r="D25" s="45"/>
      <c r="E25" s="27"/>
      <c r="F25" s="82" t="s">
        <v>42</v>
      </c>
      <c r="G25" s="29" t="s">
        <v>41</v>
      </c>
      <c r="H25" s="67" t="s">
        <v>555</v>
      </c>
      <c r="I25" s="31"/>
      <c r="J25" s="32"/>
      <c r="K25" s="33"/>
      <c r="L25" s="34">
        <f t="shared" si="0"/>
        <v>0</v>
      </c>
      <c r="M25" s="33">
        <v>7500</v>
      </c>
    </row>
    <row r="26" spans="1:13" x14ac:dyDescent="0.3">
      <c r="A26" s="52" t="s">
        <v>1326</v>
      </c>
      <c r="B26" s="53" t="s">
        <v>1325</v>
      </c>
      <c r="C26" s="54">
        <v>42926</v>
      </c>
      <c r="D26" s="103">
        <v>62</v>
      </c>
      <c r="E26" s="27">
        <v>42916</v>
      </c>
      <c r="F26" s="82" t="s">
        <v>630</v>
      </c>
      <c r="G26" s="29" t="s">
        <v>94</v>
      </c>
      <c r="H26" s="67" t="s">
        <v>81</v>
      </c>
      <c r="I26" s="31" t="s">
        <v>424</v>
      </c>
      <c r="J26" s="32">
        <v>1.5</v>
      </c>
      <c r="K26" s="33">
        <v>2844.83</v>
      </c>
      <c r="L26" s="34">
        <f>J26*K26*0.16</f>
        <v>682.75919999999996</v>
      </c>
      <c r="M26" s="33">
        <f>J26*K26+L26</f>
        <v>4950.0041999999994</v>
      </c>
    </row>
    <row r="27" spans="1:13" x14ac:dyDescent="0.3">
      <c r="A27" s="52" t="s">
        <v>3672</v>
      </c>
      <c r="B27" s="53" t="s">
        <v>3671</v>
      </c>
      <c r="C27" s="54">
        <v>43088</v>
      </c>
      <c r="D27" s="103">
        <v>663</v>
      </c>
      <c r="E27" s="27">
        <v>43083</v>
      </c>
      <c r="F27" s="82" t="s">
        <v>631</v>
      </c>
      <c r="G27" s="29" t="s">
        <v>214</v>
      </c>
      <c r="H27" s="67" t="s">
        <v>549</v>
      </c>
      <c r="I27" s="31" t="s">
        <v>142</v>
      </c>
      <c r="J27" s="32">
        <v>2</v>
      </c>
      <c r="K27" s="33">
        <v>1210</v>
      </c>
      <c r="L27" s="34">
        <f>J27*K27*0.16</f>
        <v>387.2</v>
      </c>
      <c r="M27" s="33">
        <f>J27*K27+L27</f>
        <v>2807.2</v>
      </c>
    </row>
    <row r="28" spans="1:13" x14ac:dyDescent="0.3">
      <c r="A28" s="26"/>
      <c r="B28" s="26"/>
      <c r="C28" s="26"/>
      <c r="D28" s="28"/>
      <c r="E28" s="27"/>
      <c r="F28" s="27"/>
      <c r="G28" s="29"/>
      <c r="H28" s="38"/>
      <c r="I28" s="31"/>
      <c r="J28" s="32"/>
      <c r="K28" s="33"/>
      <c r="L28" s="34"/>
      <c r="M28" s="33">
        <f>SUM(M14:M27)</f>
        <v>122631.99380000001</v>
      </c>
    </row>
    <row r="29" spans="1:13" ht="7.9" customHeight="1" x14ac:dyDescent="0.3"/>
    <row r="30" spans="1:13" x14ac:dyDescent="0.3">
      <c r="A30" s="48" t="s">
        <v>35</v>
      </c>
      <c r="B30" s="46" t="s">
        <v>317</v>
      </c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3">
      <c r="A35" s="261" t="s">
        <v>27</v>
      </c>
      <c r="B35" s="261"/>
      <c r="C35" s="261"/>
      <c r="D35" s="39"/>
      <c r="E35" s="261" t="s">
        <v>28</v>
      </c>
      <c r="F35" s="261"/>
      <c r="G35" s="39"/>
      <c r="H35" s="93" t="s">
        <v>29</v>
      </c>
      <c r="I35" s="39"/>
      <c r="J35" s="41"/>
      <c r="K35" s="93" t="s">
        <v>30</v>
      </c>
      <c r="L35" s="41"/>
      <c r="M35" s="39"/>
    </row>
    <row r="36" spans="1:13" ht="13.9" customHeight="1" x14ac:dyDescent="0.3">
      <c r="A36" s="263" t="s">
        <v>0</v>
      </c>
      <c r="B36" s="263"/>
      <c r="C36" s="263"/>
      <c r="D36" s="39"/>
      <c r="E36" s="262" t="s">
        <v>1</v>
      </c>
      <c r="F36" s="262"/>
      <c r="G36" s="39"/>
      <c r="H36" s="42" t="s">
        <v>2</v>
      </c>
      <c r="I36" s="39"/>
      <c r="J36" s="262" t="s">
        <v>31</v>
      </c>
      <c r="K36" s="262"/>
      <c r="L36" s="262"/>
      <c r="M36" s="39"/>
    </row>
    <row r="37" spans="1:13" x14ac:dyDescent="0.3">
      <c r="A37" s="253"/>
      <c r="B37" s="253"/>
      <c r="C37" s="253"/>
    </row>
    <row r="38" spans="1:13" s="15" customFormat="1" ht="15" customHeight="1" x14ac:dyDescent="0.25">
      <c r="A38" s="257" t="s">
        <v>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</row>
  </sheetData>
  <customSheetViews>
    <customSheetView guid="{B46C6F73-E576-4327-952E-D30557363BE2}" showPageBreaks="1" topLeftCell="A13">
      <selection activeCell="H32" sqref="H3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A13">
      <selection activeCell="H32" sqref="H3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8:M38"/>
    <mergeCell ref="A11:B11"/>
    <mergeCell ref="C11:G11"/>
    <mergeCell ref="I11:M11"/>
    <mergeCell ref="E35:F35"/>
    <mergeCell ref="E36:F36"/>
    <mergeCell ref="J36:L36"/>
    <mergeCell ref="A35:C35"/>
    <mergeCell ref="A36:C36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77"/>
  <sheetViews>
    <sheetView topLeftCell="L45" workbookViewId="0">
      <selection activeCell="N63" sqref="N63:Q6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71093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8.75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8.75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8.75" x14ac:dyDescent="0.3">
      <c r="A5" s="129" t="s">
        <v>7</v>
      </c>
      <c r="B5" s="48" t="s">
        <v>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9" customHeight="1" x14ac:dyDescent="0.3">
      <c r="A6" s="18"/>
      <c r="B6" s="18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1171</v>
      </c>
      <c r="D11" s="259"/>
      <c r="E11" s="259"/>
      <c r="F11" s="259"/>
      <c r="G11" s="259"/>
      <c r="H11" s="8" t="s">
        <v>13</v>
      </c>
      <c r="I11" s="260" t="s">
        <v>3579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117" t="s">
        <v>1300</v>
      </c>
      <c r="B14" s="114" t="s">
        <v>1299</v>
      </c>
      <c r="C14" s="118">
        <v>42944</v>
      </c>
      <c r="D14" s="75"/>
      <c r="E14" s="76"/>
      <c r="F14" s="114" t="s">
        <v>42</v>
      </c>
      <c r="G14" s="38" t="s">
        <v>41</v>
      </c>
      <c r="H14" s="77" t="s">
        <v>1167</v>
      </c>
      <c r="I14" s="50"/>
      <c r="J14" s="78"/>
      <c r="K14" s="50"/>
      <c r="L14" s="34">
        <f t="shared" ref="L14:L21" si="0">J14*K14*0.16</f>
        <v>0</v>
      </c>
      <c r="M14" s="33">
        <v>12300</v>
      </c>
    </row>
    <row r="15" spans="1:13" x14ac:dyDescent="0.3">
      <c r="A15" s="52" t="s">
        <v>1952</v>
      </c>
      <c r="B15" s="53" t="s">
        <v>1951</v>
      </c>
      <c r="C15" s="54">
        <v>42955</v>
      </c>
      <c r="D15" s="122">
        <v>72</v>
      </c>
      <c r="E15" s="76">
        <v>42944</v>
      </c>
      <c r="F15" s="76" t="s">
        <v>630</v>
      </c>
      <c r="G15" s="29" t="s">
        <v>94</v>
      </c>
      <c r="H15" s="77" t="s">
        <v>81</v>
      </c>
      <c r="I15" s="50" t="s">
        <v>424</v>
      </c>
      <c r="J15" s="78">
        <v>5</v>
      </c>
      <c r="K15" s="50">
        <v>3017.24</v>
      </c>
      <c r="L15" s="34">
        <f t="shared" si="0"/>
        <v>2413.7919999999999</v>
      </c>
      <c r="M15" s="33">
        <f>J15*K15+L15+0.01</f>
        <v>17500.001999999997</v>
      </c>
    </row>
    <row r="16" spans="1:13" x14ac:dyDescent="0.3">
      <c r="A16" s="52" t="s">
        <v>1956</v>
      </c>
      <c r="B16" s="53" t="s">
        <v>1955</v>
      </c>
      <c r="C16" s="54">
        <v>42955</v>
      </c>
      <c r="D16" s="75" t="s">
        <v>1256</v>
      </c>
      <c r="E16" s="76">
        <v>42944</v>
      </c>
      <c r="F16" s="76" t="s">
        <v>666</v>
      </c>
      <c r="G16" s="29" t="s">
        <v>80</v>
      </c>
      <c r="H16" s="77" t="s">
        <v>1257</v>
      </c>
      <c r="I16" s="50" t="s">
        <v>257</v>
      </c>
      <c r="J16" s="78">
        <v>3</v>
      </c>
      <c r="K16" s="50">
        <v>549.14</v>
      </c>
      <c r="L16" s="34">
        <f t="shared" si="0"/>
        <v>263.5872</v>
      </c>
      <c r="M16" s="33">
        <f t="shared" ref="M16:M21" si="1">J16*K16+L16</f>
        <v>1911.0072</v>
      </c>
    </row>
    <row r="17" spans="1:13" x14ac:dyDescent="0.3">
      <c r="A17" s="52" t="s">
        <v>1956</v>
      </c>
      <c r="B17" s="53" t="s">
        <v>1955</v>
      </c>
      <c r="C17" s="54">
        <v>42955</v>
      </c>
      <c r="D17" s="75" t="s">
        <v>1256</v>
      </c>
      <c r="E17" s="76">
        <v>42944</v>
      </c>
      <c r="F17" s="76" t="s">
        <v>666</v>
      </c>
      <c r="G17" s="29" t="s">
        <v>80</v>
      </c>
      <c r="H17" s="77" t="s">
        <v>84</v>
      </c>
      <c r="I17" s="50" t="s">
        <v>89</v>
      </c>
      <c r="J17" s="78">
        <v>120</v>
      </c>
      <c r="K17" s="91">
        <v>95</v>
      </c>
      <c r="L17" s="34">
        <f t="shared" si="0"/>
        <v>1824</v>
      </c>
      <c r="M17" s="33">
        <f t="shared" si="1"/>
        <v>13224</v>
      </c>
    </row>
    <row r="18" spans="1:13" x14ac:dyDescent="0.3">
      <c r="A18" s="52" t="s">
        <v>1956</v>
      </c>
      <c r="B18" s="53" t="s">
        <v>1955</v>
      </c>
      <c r="C18" s="54">
        <v>42955</v>
      </c>
      <c r="D18" s="75" t="s">
        <v>1256</v>
      </c>
      <c r="E18" s="76">
        <v>42944</v>
      </c>
      <c r="F18" s="76" t="s">
        <v>666</v>
      </c>
      <c r="G18" s="29" t="s">
        <v>80</v>
      </c>
      <c r="H18" s="67" t="s">
        <v>584</v>
      </c>
      <c r="I18" s="31" t="s">
        <v>88</v>
      </c>
      <c r="J18" s="32">
        <v>50</v>
      </c>
      <c r="K18" s="33">
        <v>25</v>
      </c>
      <c r="L18" s="34">
        <f t="shared" si="0"/>
        <v>200</v>
      </c>
      <c r="M18" s="33">
        <f t="shared" si="1"/>
        <v>1450</v>
      </c>
    </row>
    <row r="19" spans="1:13" x14ac:dyDescent="0.3">
      <c r="A19" s="52" t="s">
        <v>1956</v>
      </c>
      <c r="B19" s="53" t="s">
        <v>1955</v>
      </c>
      <c r="C19" s="54">
        <v>42955</v>
      </c>
      <c r="D19" s="75" t="s">
        <v>1256</v>
      </c>
      <c r="E19" s="76">
        <v>42944</v>
      </c>
      <c r="F19" s="76" t="s">
        <v>666</v>
      </c>
      <c r="G19" s="29" t="s">
        <v>80</v>
      </c>
      <c r="H19" s="67" t="s">
        <v>136</v>
      </c>
      <c r="I19" s="31" t="s">
        <v>88</v>
      </c>
      <c r="J19" s="32">
        <v>30</v>
      </c>
      <c r="K19" s="33">
        <v>25</v>
      </c>
      <c r="L19" s="34">
        <f t="shared" si="0"/>
        <v>120</v>
      </c>
      <c r="M19" s="33">
        <f t="shared" si="1"/>
        <v>870</v>
      </c>
    </row>
    <row r="20" spans="1:13" s="14" customFormat="1" ht="13.5" x14ac:dyDescent="0.25">
      <c r="A20" s="52" t="s">
        <v>1956</v>
      </c>
      <c r="B20" s="53" t="s">
        <v>1955</v>
      </c>
      <c r="C20" s="54">
        <v>42955</v>
      </c>
      <c r="D20" s="75" t="s">
        <v>1256</v>
      </c>
      <c r="E20" s="76">
        <v>42944</v>
      </c>
      <c r="F20" s="76" t="s">
        <v>666</v>
      </c>
      <c r="G20" s="29" t="s">
        <v>80</v>
      </c>
      <c r="H20" s="67" t="s">
        <v>276</v>
      </c>
      <c r="I20" s="31" t="s">
        <v>88</v>
      </c>
      <c r="J20" s="32">
        <v>10</v>
      </c>
      <c r="K20" s="33">
        <v>28.45</v>
      </c>
      <c r="L20" s="34">
        <f t="shared" si="0"/>
        <v>45.52</v>
      </c>
      <c r="M20" s="33">
        <f t="shared" si="1"/>
        <v>330.02</v>
      </c>
    </row>
    <row r="21" spans="1:13" x14ac:dyDescent="0.3">
      <c r="A21" s="52" t="s">
        <v>1956</v>
      </c>
      <c r="B21" s="53" t="s">
        <v>1955</v>
      </c>
      <c r="C21" s="54">
        <v>42955</v>
      </c>
      <c r="D21" s="75" t="s">
        <v>1256</v>
      </c>
      <c r="E21" s="76">
        <v>42944</v>
      </c>
      <c r="F21" s="76" t="s">
        <v>666</v>
      </c>
      <c r="G21" s="29" t="s">
        <v>80</v>
      </c>
      <c r="H21" s="68" t="s">
        <v>1258</v>
      </c>
      <c r="I21" s="31" t="s">
        <v>88</v>
      </c>
      <c r="J21" s="32">
        <v>5</v>
      </c>
      <c r="K21" s="33">
        <v>28.45</v>
      </c>
      <c r="L21" s="34">
        <f t="shared" si="0"/>
        <v>22.76</v>
      </c>
      <c r="M21" s="33">
        <f t="shared" si="1"/>
        <v>165.01</v>
      </c>
    </row>
    <row r="22" spans="1:13" ht="25.5" x14ac:dyDescent="0.3">
      <c r="A22" s="52" t="s">
        <v>1957</v>
      </c>
      <c r="B22" s="53" t="s">
        <v>1958</v>
      </c>
      <c r="C22" s="54">
        <v>42955</v>
      </c>
      <c r="D22" s="75" t="s">
        <v>1259</v>
      </c>
      <c r="E22" s="76">
        <v>42944</v>
      </c>
      <c r="F22" s="76" t="s">
        <v>666</v>
      </c>
      <c r="G22" s="29" t="s">
        <v>80</v>
      </c>
      <c r="H22" s="68" t="s">
        <v>1260</v>
      </c>
      <c r="I22" s="31" t="s">
        <v>89</v>
      </c>
      <c r="J22" s="32">
        <v>1</v>
      </c>
      <c r="K22" s="33">
        <v>1415</v>
      </c>
      <c r="L22" s="34">
        <f t="shared" ref="L22:L38" si="2">J22*K22*0.16</f>
        <v>226.4</v>
      </c>
      <c r="M22" s="33">
        <f t="shared" ref="M22:M38" si="3">J22*K22+L22</f>
        <v>1641.4</v>
      </c>
    </row>
    <row r="23" spans="1:13" ht="25.5" x14ac:dyDescent="0.3">
      <c r="A23" s="52" t="s">
        <v>1957</v>
      </c>
      <c r="B23" s="53" t="s">
        <v>1958</v>
      </c>
      <c r="C23" s="54">
        <v>42955</v>
      </c>
      <c r="D23" s="75" t="s">
        <v>1259</v>
      </c>
      <c r="E23" s="76">
        <v>42944</v>
      </c>
      <c r="F23" s="76" t="s">
        <v>666</v>
      </c>
      <c r="G23" s="29" t="s">
        <v>80</v>
      </c>
      <c r="H23" s="68" t="s">
        <v>1261</v>
      </c>
      <c r="I23" s="31" t="s">
        <v>89</v>
      </c>
      <c r="J23" s="32">
        <v>1</v>
      </c>
      <c r="K23" s="33">
        <v>861</v>
      </c>
      <c r="L23" s="34">
        <f t="shared" si="2"/>
        <v>137.76</v>
      </c>
      <c r="M23" s="33">
        <f t="shared" si="3"/>
        <v>998.76</v>
      </c>
    </row>
    <row r="24" spans="1:13" x14ac:dyDescent="0.3">
      <c r="A24" s="52" t="s">
        <v>1957</v>
      </c>
      <c r="B24" s="53" t="s">
        <v>1958</v>
      </c>
      <c r="C24" s="54">
        <v>42955</v>
      </c>
      <c r="D24" s="75" t="s">
        <v>1259</v>
      </c>
      <c r="E24" s="76">
        <v>42944</v>
      </c>
      <c r="F24" s="76" t="s">
        <v>666</v>
      </c>
      <c r="G24" s="29" t="s">
        <v>80</v>
      </c>
      <c r="H24" s="68" t="s">
        <v>1262</v>
      </c>
      <c r="I24" s="31" t="s">
        <v>89</v>
      </c>
      <c r="J24" s="32">
        <v>1</v>
      </c>
      <c r="K24" s="33">
        <v>2284.48</v>
      </c>
      <c r="L24" s="34">
        <f t="shared" si="2"/>
        <v>365.51679999999999</v>
      </c>
      <c r="M24" s="33">
        <f t="shared" si="3"/>
        <v>2649.9967999999999</v>
      </c>
    </row>
    <row r="25" spans="1:13" ht="25.5" x14ac:dyDescent="0.3">
      <c r="A25" s="52" t="s">
        <v>1957</v>
      </c>
      <c r="B25" s="53" t="s">
        <v>1958</v>
      </c>
      <c r="C25" s="54">
        <v>42955</v>
      </c>
      <c r="D25" s="75" t="s">
        <v>1259</v>
      </c>
      <c r="E25" s="76">
        <v>42944</v>
      </c>
      <c r="F25" s="76" t="s">
        <v>666</v>
      </c>
      <c r="G25" s="29" t="s">
        <v>80</v>
      </c>
      <c r="H25" s="68" t="s">
        <v>1263</v>
      </c>
      <c r="I25" s="31" t="s">
        <v>89</v>
      </c>
      <c r="J25" s="32">
        <v>1</v>
      </c>
      <c r="K25" s="33">
        <v>1231.5</v>
      </c>
      <c r="L25" s="34">
        <f t="shared" si="2"/>
        <v>197.04</v>
      </c>
      <c r="M25" s="33">
        <f t="shared" si="3"/>
        <v>1428.54</v>
      </c>
    </row>
    <row r="26" spans="1:13" ht="25.5" x14ac:dyDescent="0.3">
      <c r="A26" s="52" t="s">
        <v>1957</v>
      </c>
      <c r="B26" s="53" t="s">
        <v>1958</v>
      </c>
      <c r="C26" s="54">
        <v>42955</v>
      </c>
      <c r="D26" s="75" t="s">
        <v>1259</v>
      </c>
      <c r="E26" s="76">
        <v>42944</v>
      </c>
      <c r="F26" s="76" t="s">
        <v>666</v>
      </c>
      <c r="G26" s="29" t="s">
        <v>80</v>
      </c>
      <c r="H26" s="68" t="s">
        <v>1264</v>
      </c>
      <c r="I26" s="31" t="s">
        <v>89</v>
      </c>
      <c r="J26" s="32">
        <v>3</v>
      </c>
      <c r="K26" s="33">
        <v>495.69</v>
      </c>
      <c r="L26" s="34">
        <f t="shared" si="2"/>
        <v>237.93119999999999</v>
      </c>
      <c r="M26" s="33">
        <f t="shared" si="3"/>
        <v>1725.0011999999999</v>
      </c>
    </row>
    <row r="27" spans="1:13" x14ac:dyDescent="0.3">
      <c r="A27" s="52" t="s">
        <v>1957</v>
      </c>
      <c r="B27" s="53" t="s">
        <v>1958</v>
      </c>
      <c r="C27" s="54">
        <v>42955</v>
      </c>
      <c r="D27" s="75" t="s">
        <v>1259</v>
      </c>
      <c r="E27" s="76">
        <v>42944</v>
      </c>
      <c r="F27" s="76" t="s">
        <v>666</v>
      </c>
      <c r="G27" s="29" t="s">
        <v>80</v>
      </c>
      <c r="H27" s="68" t="s">
        <v>1265</v>
      </c>
      <c r="I27" s="31" t="s">
        <v>89</v>
      </c>
      <c r="J27" s="32">
        <v>1</v>
      </c>
      <c r="K27" s="33">
        <v>219.83</v>
      </c>
      <c r="L27" s="34">
        <f t="shared" si="2"/>
        <v>35.172800000000002</v>
      </c>
      <c r="M27" s="33">
        <f t="shared" si="3"/>
        <v>255.00280000000001</v>
      </c>
    </row>
    <row r="28" spans="1:13" x14ac:dyDescent="0.3">
      <c r="A28" s="52" t="s">
        <v>1960</v>
      </c>
      <c r="B28" s="53" t="s">
        <v>1959</v>
      </c>
      <c r="C28" s="54">
        <v>42955</v>
      </c>
      <c r="D28" s="75" t="s">
        <v>1266</v>
      </c>
      <c r="E28" s="76">
        <v>42944</v>
      </c>
      <c r="F28" s="76" t="s">
        <v>666</v>
      </c>
      <c r="G28" s="29" t="s">
        <v>80</v>
      </c>
      <c r="H28" s="68" t="s">
        <v>1267</v>
      </c>
      <c r="I28" s="31" t="s">
        <v>89</v>
      </c>
      <c r="J28" s="32">
        <v>2</v>
      </c>
      <c r="K28" s="33">
        <v>172.41</v>
      </c>
      <c r="L28" s="34">
        <f>J28*K28*0.16</f>
        <v>55.171199999999999</v>
      </c>
      <c r="M28" s="33">
        <f>J28*K28+L28</f>
        <v>399.99119999999999</v>
      </c>
    </row>
    <row r="29" spans="1:13" x14ac:dyDescent="0.3">
      <c r="A29" s="52" t="s">
        <v>1960</v>
      </c>
      <c r="B29" s="53" t="s">
        <v>1959</v>
      </c>
      <c r="C29" s="54">
        <v>42955</v>
      </c>
      <c r="D29" s="75" t="s">
        <v>1266</v>
      </c>
      <c r="E29" s="76">
        <v>42944</v>
      </c>
      <c r="F29" s="76" t="s">
        <v>666</v>
      </c>
      <c r="G29" s="29" t="s">
        <v>80</v>
      </c>
      <c r="H29" s="68" t="s">
        <v>1268</v>
      </c>
      <c r="I29" s="31" t="s">
        <v>89</v>
      </c>
      <c r="J29" s="32">
        <v>1</v>
      </c>
      <c r="K29" s="33">
        <v>168.1</v>
      </c>
      <c r="L29" s="34">
        <f>J29*K29*0.16</f>
        <v>26.896000000000001</v>
      </c>
      <c r="M29" s="33">
        <f>J29*K29+L29</f>
        <v>194.99599999999998</v>
      </c>
    </row>
    <row r="30" spans="1:13" x14ac:dyDescent="0.3">
      <c r="A30" s="52" t="s">
        <v>1960</v>
      </c>
      <c r="B30" s="53" t="s">
        <v>1959</v>
      </c>
      <c r="C30" s="54">
        <v>42955</v>
      </c>
      <c r="D30" s="75" t="s">
        <v>1266</v>
      </c>
      <c r="E30" s="76">
        <v>42944</v>
      </c>
      <c r="F30" s="76" t="s">
        <v>666</v>
      </c>
      <c r="G30" s="29" t="s">
        <v>80</v>
      </c>
      <c r="H30" s="68" t="s">
        <v>1269</v>
      </c>
      <c r="I30" s="31" t="s">
        <v>89</v>
      </c>
      <c r="J30" s="32">
        <v>2</v>
      </c>
      <c r="K30" s="33">
        <v>102.15</v>
      </c>
      <c r="L30" s="34">
        <f>J30*K30*0.16</f>
        <v>32.688000000000002</v>
      </c>
      <c r="M30" s="33">
        <f>J30*K30+L30+0.01</f>
        <v>236.99799999999999</v>
      </c>
    </row>
    <row r="31" spans="1:13" ht="25.5" x14ac:dyDescent="0.3">
      <c r="A31" s="52" t="s">
        <v>1960</v>
      </c>
      <c r="B31" s="53" t="s">
        <v>1959</v>
      </c>
      <c r="C31" s="54">
        <v>42955</v>
      </c>
      <c r="D31" s="75" t="s">
        <v>1266</v>
      </c>
      <c r="E31" s="76">
        <v>42944</v>
      </c>
      <c r="F31" s="76" t="s">
        <v>666</v>
      </c>
      <c r="G31" s="29" t="s">
        <v>80</v>
      </c>
      <c r="H31" s="68" t="s">
        <v>1270</v>
      </c>
      <c r="I31" s="31" t="s">
        <v>89</v>
      </c>
      <c r="J31" s="32">
        <v>1</v>
      </c>
      <c r="K31" s="33">
        <v>396.55</v>
      </c>
      <c r="L31" s="34">
        <f>J31*K31*0.16</f>
        <v>63.448</v>
      </c>
      <c r="M31" s="33">
        <f>J31*K31+L31</f>
        <v>459.99799999999999</v>
      </c>
    </row>
    <row r="32" spans="1:13" ht="25.5" x14ac:dyDescent="0.3">
      <c r="A32" s="52" t="s">
        <v>1960</v>
      </c>
      <c r="B32" s="53" t="s">
        <v>1959</v>
      </c>
      <c r="C32" s="54">
        <v>42955</v>
      </c>
      <c r="D32" s="75" t="s">
        <v>1266</v>
      </c>
      <c r="E32" s="76">
        <v>42944</v>
      </c>
      <c r="F32" s="76" t="s">
        <v>666</v>
      </c>
      <c r="G32" s="29" t="s">
        <v>80</v>
      </c>
      <c r="H32" s="68" t="s">
        <v>1271</v>
      </c>
      <c r="I32" s="31" t="s">
        <v>89</v>
      </c>
      <c r="J32" s="32">
        <v>1</v>
      </c>
      <c r="K32" s="33">
        <v>316.38</v>
      </c>
      <c r="L32" s="34">
        <f>J32*K32*0.16</f>
        <v>50.620800000000003</v>
      </c>
      <c r="M32" s="33">
        <f>J32*K32+L32</f>
        <v>367.00080000000003</v>
      </c>
    </row>
    <row r="33" spans="1:13" ht="25.5" x14ac:dyDescent="0.3">
      <c r="A33" s="52" t="s">
        <v>1944</v>
      </c>
      <c r="B33" s="53" t="s">
        <v>1943</v>
      </c>
      <c r="C33" s="54">
        <v>42951</v>
      </c>
      <c r="D33" s="75"/>
      <c r="E33" s="76"/>
      <c r="F33" s="114" t="s">
        <v>42</v>
      </c>
      <c r="G33" s="29" t="s">
        <v>41</v>
      </c>
      <c r="H33" s="68" t="s">
        <v>1285</v>
      </c>
      <c r="I33" s="31"/>
      <c r="J33" s="32"/>
      <c r="K33" s="33"/>
      <c r="L33" s="34">
        <f t="shared" si="2"/>
        <v>0</v>
      </c>
      <c r="M33" s="33">
        <v>15000</v>
      </c>
    </row>
    <row r="34" spans="1:13" x14ac:dyDescent="0.3">
      <c r="A34" s="52" t="s">
        <v>1954</v>
      </c>
      <c r="B34" s="53" t="s">
        <v>1953</v>
      </c>
      <c r="C34" s="54">
        <v>42961</v>
      </c>
      <c r="D34" s="75" t="s">
        <v>1297</v>
      </c>
      <c r="E34" s="76">
        <v>42948</v>
      </c>
      <c r="F34" s="76" t="s">
        <v>804</v>
      </c>
      <c r="G34" s="29" t="s">
        <v>297</v>
      </c>
      <c r="H34" s="68" t="s">
        <v>1298</v>
      </c>
      <c r="I34" s="31" t="s">
        <v>96</v>
      </c>
      <c r="J34" s="32">
        <v>16</v>
      </c>
      <c r="K34" s="33">
        <v>550</v>
      </c>
      <c r="L34" s="34">
        <f t="shared" si="2"/>
        <v>1408</v>
      </c>
      <c r="M34" s="33">
        <f t="shared" si="3"/>
        <v>10208</v>
      </c>
    </row>
    <row r="35" spans="1:13" x14ac:dyDescent="0.3">
      <c r="A35" s="52" t="s">
        <v>1954</v>
      </c>
      <c r="B35" s="53" t="s">
        <v>1953</v>
      </c>
      <c r="C35" s="54">
        <v>42961</v>
      </c>
      <c r="D35" s="75" t="s">
        <v>1297</v>
      </c>
      <c r="E35" s="76">
        <v>42948</v>
      </c>
      <c r="F35" s="76" t="s">
        <v>804</v>
      </c>
      <c r="G35" s="29" t="s">
        <v>297</v>
      </c>
      <c r="H35" s="68" t="s">
        <v>500</v>
      </c>
      <c r="I35" s="31" t="s">
        <v>96</v>
      </c>
      <c r="J35" s="32">
        <v>100</v>
      </c>
      <c r="K35" s="33">
        <v>60</v>
      </c>
      <c r="L35" s="34">
        <f t="shared" si="2"/>
        <v>960</v>
      </c>
      <c r="M35" s="33">
        <f t="shared" si="3"/>
        <v>6960</v>
      </c>
    </row>
    <row r="36" spans="1:13" x14ac:dyDescent="0.3">
      <c r="A36" s="52" t="s">
        <v>1954</v>
      </c>
      <c r="B36" s="53" t="s">
        <v>1953</v>
      </c>
      <c r="C36" s="54">
        <v>42961</v>
      </c>
      <c r="D36" s="75" t="s">
        <v>1297</v>
      </c>
      <c r="E36" s="76">
        <v>42948</v>
      </c>
      <c r="F36" s="76" t="s">
        <v>804</v>
      </c>
      <c r="G36" s="29" t="s">
        <v>297</v>
      </c>
      <c r="H36" s="68" t="s">
        <v>501</v>
      </c>
      <c r="I36" s="31" t="s">
        <v>96</v>
      </c>
      <c r="J36" s="32">
        <v>50</v>
      </c>
      <c r="K36" s="33">
        <v>30</v>
      </c>
      <c r="L36" s="34">
        <f t="shared" si="2"/>
        <v>240</v>
      </c>
      <c r="M36" s="33">
        <f t="shared" si="3"/>
        <v>1740</v>
      </c>
    </row>
    <row r="37" spans="1:13" ht="25.5" x14ac:dyDescent="0.3">
      <c r="A37" s="52" t="s">
        <v>1945</v>
      </c>
      <c r="B37" s="53" t="s">
        <v>1946</v>
      </c>
      <c r="C37" s="54">
        <v>42958</v>
      </c>
      <c r="D37" s="75"/>
      <c r="E37" s="76"/>
      <c r="F37" s="114" t="s">
        <v>42</v>
      </c>
      <c r="G37" s="29" t="s">
        <v>41</v>
      </c>
      <c r="H37" s="68" t="s">
        <v>1547</v>
      </c>
      <c r="I37" s="31"/>
      <c r="J37" s="32"/>
      <c r="K37" s="33"/>
      <c r="L37" s="34">
        <f t="shared" si="2"/>
        <v>0</v>
      </c>
      <c r="M37" s="33">
        <v>15600</v>
      </c>
    </row>
    <row r="38" spans="1:13" x14ac:dyDescent="0.3">
      <c r="A38" s="52" t="s">
        <v>1962</v>
      </c>
      <c r="B38" s="53" t="s">
        <v>1961</v>
      </c>
      <c r="C38" s="54">
        <v>42968</v>
      </c>
      <c r="D38" s="75" t="s">
        <v>1582</v>
      </c>
      <c r="E38" s="76">
        <v>42955</v>
      </c>
      <c r="F38" s="76" t="s">
        <v>711</v>
      </c>
      <c r="G38" s="29" t="s">
        <v>58</v>
      </c>
      <c r="H38" s="68" t="s">
        <v>1583</v>
      </c>
      <c r="I38" s="31" t="s">
        <v>249</v>
      </c>
      <c r="J38" s="32">
        <v>50</v>
      </c>
      <c r="K38" s="33">
        <v>1640</v>
      </c>
      <c r="L38" s="34">
        <f t="shared" si="2"/>
        <v>13120</v>
      </c>
      <c r="M38" s="33">
        <f t="shared" si="3"/>
        <v>95120</v>
      </c>
    </row>
    <row r="39" spans="1:13" x14ac:dyDescent="0.3">
      <c r="A39" s="52" t="s">
        <v>1962</v>
      </c>
      <c r="B39" s="53" t="s">
        <v>1961</v>
      </c>
      <c r="C39" s="54">
        <v>42968</v>
      </c>
      <c r="D39" s="75" t="s">
        <v>1582</v>
      </c>
      <c r="E39" s="76">
        <v>42955</v>
      </c>
      <c r="F39" s="76" t="s">
        <v>711</v>
      </c>
      <c r="G39" s="29" t="s">
        <v>58</v>
      </c>
      <c r="H39" s="68" t="s">
        <v>1584</v>
      </c>
      <c r="I39" s="31" t="s">
        <v>96</v>
      </c>
      <c r="J39" s="32">
        <v>50</v>
      </c>
      <c r="K39" s="33">
        <v>65</v>
      </c>
      <c r="L39" s="34">
        <f t="shared" ref="L39:L49" si="4">J39*K39*0.16</f>
        <v>520</v>
      </c>
      <c r="M39" s="33">
        <f>J39*K39+L39</f>
        <v>3770</v>
      </c>
    </row>
    <row r="40" spans="1:13" x14ac:dyDescent="0.3">
      <c r="A40" s="52" t="s">
        <v>1962</v>
      </c>
      <c r="B40" s="53" t="s">
        <v>1961</v>
      </c>
      <c r="C40" s="54">
        <v>42968</v>
      </c>
      <c r="D40" s="75" t="s">
        <v>1582</v>
      </c>
      <c r="E40" s="76">
        <v>42955</v>
      </c>
      <c r="F40" s="76" t="s">
        <v>711</v>
      </c>
      <c r="G40" s="29" t="s">
        <v>58</v>
      </c>
      <c r="H40" s="68" t="s">
        <v>1585</v>
      </c>
      <c r="I40" s="31" t="s">
        <v>96</v>
      </c>
      <c r="J40" s="32">
        <v>100</v>
      </c>
      <c r="K40" s="33">
        <v>36</v>
      </c>
      <c r="L40" s="34">
        <f t="shared" si="4"/>
        <v>576</v>
      </c>
      <c r="M40" s="33">
        <f>J40*K40+L40</f>
        <v>4176</v>
      </c>
    </row>
    <row r="41" spans="1:13" ht="25.5" x14ac:dyDescent="0.3">
      <c r="A41" s="52" t="s">
        <v>1949</v>
      </c>
      <c r="B41" s="53" t="s">
        <v>1947</v>
      </c>
      <c r="C41" s="54">
        <v>42965</v>
      </c>
      <c r="D41" s="92"/>
      <c r="E41" s="76"/>
      <c r="F41" s="114" t="s">
        <v>42</v>
      </c>
      <c r="G41" s="29" t="s">
        <v>41</v>
      </c>
      <c r="H41" s="68" t="s">
        <v>1621</v>
      </c>
      <c r="I41" s="31"/>
      <c r="J41" s="32"/>
      <c r="K41" s="33"/>
      <c r="L41" s="34">
        <f t="shared" si="4"/>
        <v>0</v>
      </c>
      <c r="M41" s="33">
        <v>17100</v>
      </c>
    </row>
    <row r="42" spans="1:13" ht="25.5" x14ac:dyDescent="0.3">
      <c r="A42" s="52" t="s">
        <v>1950</v>
      </c>
      <c r="B42" s="53" t="s">
        <v>1948</v>
      </c>
      <c r="C42" s="54">
        <v>42972</v>
      </c>
      <c r="D42" s="92"/>
      <c r="E42" s="76"/>
      <c r="F42" s="114" t="s">
        <v>42</v>
      </c>
      <c r="G42" s="29" t="s">
        <v>41</v>
      </c>
      <c r="H42" s="68" t="s">
        <v>1626</v>
      </c>
      <c r="I42" s="31"/>
      <c r="J42" s="32"/>
      <c r="K42" s="33"/>
      <c r="L42" s="34">
        <f t="shared" si="4"/>
        <v>0</v>
      </c>
      <c r="M42" s="33">
        <v>13800</v>
      </c>
    </row>
    <row r="43" spans="1:13" x14ac:dyDescent="0.3">
      <c r="A43" s="52" t="s">
        <v>1942</v>
      </c>
      <c r="B43" s="53" t="s">
        <v>1941</v>
      </c>
      <c r="C43" s="54">
        <v>42975</v>
      </c>
      <c r="D43" s="92" t="s">
        <v>1634</v>
      </c>
      <c r="E43" s="76">
        <v>42964</v>
      </c>
      <c r="F43" s="76" t="s">
        <v>630</v>
      </c>
      <c r="G43" s="29" t="s">
        <v>94</v>
      </c>
      <c r="H43" s="68" t="s">
        <v>81</v>
      </c>
      <c r="I43" s="31" t="s">
        <v>424</v>
      </c>
      <c r="J43" s="32">
        <v>5</v>
      </c>
      <c r="K43" s="33">
        <v>3017.24</v>
      </c>
      <c r="L43" s="34">
        <f t="shared" si="4"/>
        <v>2413.7919999999999</v>
      </c>
      <c r="M43" s="33">
        <f>J43*K43+L43+0.01</f>
        <v>17500.001999999997</v>
      </c>
    </row>
    <row r="44" spans="1:13" ht="25.5" x14ac:dyDescent="0.3">
      <c r="A44" s="52" t="s">
        <v>2248</v>
      </c>
      <c r="B44" s="53" t="s">
        <v>2244</v>
      </c>
      <c r="C44" s="54">
        <v>42979</v>
      </c>
      <c r="D44" s="92"/>
      <c r="E44" s="76"/>
      <c r="F44" s="114" t="s">
        <v>42</v>
      </c>
      <c r="G44" s="29" t="s">
        <v>41</v>
      </c>
      <c r="H44" s="68" t="s">
        <v>1641</v>
      </c>
      <c r="I44" s="31"/>
      <c r="J44" s="32"/>
      <c r="K44" s="33"/>
      <c r="L44" s="34">
        <f t="shared" si="4"/>
        <v>0</v>
      </c>
      <c r="M44" s="33">
        <v>15000</v>
      </c>
    </row>
    <row r="45" spans="1:13" ht="25.5" x14ac:dyDescent="0.3">
      <c r="A45" s="52" t="s">
        <v>2249</v>
      </c>
      <c r="B45" s="53" t="s">
        <v>2245</v>
      </c>
      <c r="C45" s="54">
        <v>42986</v>
      </c>
      <c r="D45" s="92"/>
      <c r="E45" s="76"/>
      <c r="F45" s="114" t="s">
        <v>42</v>
      </c>
      <c r="G45" s="29" t="s">
        <v>41</v>
      </c>
      <c r="H45" s="68" t="s">
        <v>1660</v>
      </c>
      <c r="I45" s="31"/>
      <c r="J45" s="32"/>
      <c r="K45" s="33"/>
      <c r="L45" s="34">
        <f t="shared" si="4"/>
        <v>0</v>
      </c>
      <c r="M45" s="33">
        <v>11700</v>
      </c>
    </row>
    <row r="46" spans="1:13" ht="25.5" x14ac:dyDescent="0.3">
      <c r="A46" s="52" t="s">
        <v>2250</v>
      </c>
      <c r="B46" s="53" t="s">
        <v>2246</v>
      </c>
      <c r="C46" s="54">
        <v>42993</v>
      </c>
      <c r="D46" s="92"/>
      <c r="E46" s="76"/>
      <c r="F46" s="114" t="s">
        <v>42</v>
      </c>
      <c r="G46" s="29" t="s">
        <v>41</v>
      </c>
      <c r="H46" s="68" t="s">
        <v>1667</v>
      </c>
      <c r="I46" s="31"/>
      <c r="J46" s="32"/>
      <c r="K46" s="33"/>
      <c r="L46" s="34">
        <f t="shared" si="4"/>
        <v>0</v>
      </c>
      <c r="M46" s="33">
        <v>13200</v>
      </c>
    </row>
    <row r="47" spans="1:13" ht="25.5" x14ac:dyDescent="0.3">
      <c r="A47" s="52" t="s">
        <v>2251</v>
      </c>
      <c r="B47" s="53" t="s">
        <v>2247</v>
      </c>
      <c r="C47" s="54">
        <v>43000</v>
      </c>
      <c r="D47" s="92"/>
      <c r="E47" s="76"/>
      <c r="F47" s="114" t="s">
        <v>42</v>
      </c>
      <c r="G47" s="29" t="s">
        <v>41</v>
      </c>
      <c r="H47" s="68" t="s">
        <v>2031</v>
      </c>
      <c r="I47" s="31"/>
      <c r="J47" s="32"/>
      <c r="K47" s="33"/>
      <c r="L47" s="34">
        <f t="shared" si="4"/>
        <v>0</v>
      </c>
      <c r="M47" s="33">
        <v>9900</v>
      </c>
    </row>
    <row r="48" spans="1:13" x14ac:dyDescent="0.3">
      <c r="A48" s="52" t="s">
        <v>2253</v>
      </c>
      <c r="B48" s="53" t="s">
        <v>2252</v>
      </c>
      <c r="C48" s="54">
        <v>43000</v>
      </c>
      <c r="D48" s="92" t="s">
        <v>2134</v>
      </c>
      <c r="E48" s="76">
        <v>42992</v>
      </c>
      <c r="F48" s="76" t="s">
        <v>630</v>
      </c>
      <c r="G48" s="29" t="s">
        <v>94</v>
      </c>
      <c r="H48" s="68" t="s">
        <v>81</v>
      </c>
      <c r="I48" s="31" t="s">
        <v>424</v>
      </c>
      <c r="J48" s="32">
        <v>3</v>
      </c>
      <c r="K48" s="33">
        <v>3017.24</v>
      </c>
      <c r="L48" s="34">
        <f t="shared" si="4"/>
        <v>1448.2751999999998</v>
      </c>
      <c r="M48" s="33">
        <f t="shared" ref="M48:M62" si="5">J48*K48+L48</f>
        <v>10499.995199999999</v>
      </c>
    </row>
    <row r="49" spans="1:13" ht="25.5" x14ac:dyDescent="0.3">
      <c r="A49" s="52" t="s">
        <v>2611</v>
      </c>
      <c r="B49" s="53" t="s">
        <v>2610</v>
      </c>
      <c r="C49" s="54">
        <v>43010</v>
      </c>
      <c r="D49" s="92" t="s">
        <v>2453</v>
      </c>
      <c r="E49" s="76">
        <v>42982</v>
      </c>
      <c r="F49" s="76" t="s">
        <v>666</v>
      </c>
      <c r="G49" s="38" t="s">
        <v>351</v>
      </c>
      <c r="H49" s="68" t="s">
        <v>1273</v>
      </c>
      <c r="I49" s="31" t="s">
        <v>358</v>
      </c>
      <c r="J49" s="32">
        <v>2</v>
      </c>
      <c r="K49" s="33">
        <v>1326.72</v>
      </c>
      <c r="L49" s="34">
        <f t="shared" si="4"/>
        <v>424.55040000000002</v>
      </c>
      <c r="M49" s="33">
        <f t="shared" si="5"/>
        <v>3077.9904000000001</v>
      </c>
    </row>
    <row r="50" spans="1:13" ht="25.5" x14ac:dyDescent="0.3">
      <c r="A50" s="52" t="s">
        <v>2611</v>
      </c>
      <c r="B50" s="53" t="s">
        <v>2610</v>
      </c>
      <c r="C50" s="54">
        <v>43010</v>
      </c>
      <c r="D50" s="92" t="s">
        <v>2453</v>
      </c>
      <c r="E50" s="76">
        <v>42982</v>
      </c>
      <c r="F50" s="76" t="s">
        <v>666</v>
      </c>
      <c r="G50" s="38" t="s">
        <v>351</v>
      </c>
      <c r="H50" s="68" t="s">
        <v>2451</v>
      </c>
      <c r="I50" s="31" t="s">
        <v>358</v>
      </c>
      <c r="J50" s="32">
        <v>1</v>
      </c>
      <c r="K50" s="33">
        <v>1866</v>
      </c>
      <c r="L50" s="34">
        <f t="shared" ref="L50:L60" si="6">J50*K50*0.16</f>
        <v>298.56</v>
      </c>
      <c r="M50" s="33">
        <f t="shared" si="5"/>
        <v>2164.56</v>
      </c>
    </row>
    <row r="51" spans="1:13" ht="25.5" x14ac:dyDescent="0.3">
      <c r="A51" s="52" t="s">
        <v>2611</v>
      </c>
      <c r="B51" s="53" t="s">
        <v>2610</v>
      </c>
      <c r="C51" s="54">
        <v>43010</v>
      </c>
      <c r="D51" s="92" t="s">
        <v>2453</v>
      </c>
      <c r="E51" s="76">
        <v>42982</v>
      </c>
      <c r="F51" s="76" t="s">
        <v>666</v>
      </c>
      <c r="G51" s="38" t="s">
        <v>351</v>
      </c>
      <c r="H51" s="68" t="s">
        <v>2454</v>
      </c>
      <c r="I51" s="31" t="s">
        <v>358</v>
      </c>
      <c r="J51" s="32">
        <v>1</v>
      </c>
      <c r="K51" s="33">
        <v>671.55</v>
      </c>
      <c r="L51" s="34">
        <f t="shared" si="6"/>
        <v>107.44799999999999</v>
      </c>
      <c r="M51" s="33">
        <f t="shared" si="5"/>
        <v>778.99799999999993</v>
      </c>
    </row>
    <row r="52" spans="1:13" ht="25.5" x14ac:dyDescent="0.3">
      <c r="A52" s="52" t="s">
        <v>2611</v>
      </c>
      <c r="B52" s="53" t="s">
        <v>2610</v>
      </c>
      <c r="C52" s="54">
        <v>43010</v>
      </c>
      <c r="D52" s="92" t="s">
        <v>2453</v>
      </c>
      <c r="E52" s="76">
        <v>42982</v>
      </c>
      <c r="F52" s="76" t="s">
        <v>666</v>
      </c>
      <c r="G52" s="38" t="s">
        <v>351</v>
      </c>
      <c r="H52" s="68" t="s">
        <v>1276</v>
      </c>
      <c r="I52" s="31" t="s">
        <v>96</v>
      </c>
      <c r="J52" s="32">
        <v>2</v>
      </c>
      <c r="K52" s="33">
        <v>46.55</v>
      </c>
      <c r="L52" s="34">
        <f t="shared" si="6"/>
        <v>14.895999999999999</v>
      </c>
      <c r="M52" s="33">
        <f t="shared" si="5"/>
        <v>107.996</v>
      </c>
    </row>
    <row r="53" spans="1:13" ht="25.5" x14ac:dyDescent="0.3">
      <c r="A53" s="52" t="s">
        <v>2611</v>
      </c>
      <c r="B53" s="53" t="s">
        <v>2610</v>
      </c>
      <c r="C53" s="54">
        <v>43010</v>
      </c>
      <c r="D53" s="92" t="s">
        <v>2453</v>
      </c>
      <c r="E53" s="76">
        <v>42982</v>
      </c>
      <c r="F53" s="76" t="s">
        <v>666</v>
      </c>
      <c r="G53" s="38" t="s">
        <v>351</v>
      </c>
      <c r="H53" s="68" t="s">
        <v>1277</v>
      </c>
      <c r="I53" s="31" t="s">
        <v>96</v>
      </c>
      <c r="J53" s="32">
        <v>2</v>
      </c>
      <c r="K53" s="33">
        <v>50</v>
      </c>
      <c r="L53" s="34">
        <f t="shared" si="6"/>
        <v>16</v>
      </c>
      <c r="M53" s="33">
        <f t="shared" si="5"/>
        <v>116</v>
      </c>
    </row>
    <row r="54" spans="1:13" x14ac:dyDescent="0.3">
      <c r="A54" s="52" t="s">
        <v>3578</v>
      </c>
      <c r="B54" s="53" t="s">
        <v>3577</v>
      </c>
      <c r="C54" s="54">
        <v>43082</v>
      </c>
      <c r="D54" s="92" t="s">
        <v>3375</v>
      </c>
      <c r="E54" s="76">
        <v>43067</v>
      </c>
      <c r="F54" s="76" t="s">
        <v>631</v>
      </c>
      <c r="G54" s="38" t="s">
        <v>58</v>
      </c>
      <c r="H54" s="68" t="s">
        <v>2493</v>
      </c>
      <c r="I54" s="31" t="s">
        <v>71</v>
      </c>
      <c r="J54" s="32">
        <v>3</v>
      </c>
      <c r="K54" s="33">
        <v>1400</v>
      </c>
      <c r="L54" s="34">
        <f t="shared" si="6"/>
        <v>672</v>
      </c>
      <c r="M54" s="33">
        <f t="shared" si="5"/>
        <v>4872</v>
      </c>
    </row>
    <row r="55" spans="1:13" x14ac:dyDescent="0.3">
      <c r="A55" s="52" t="s">
        <v>3578</v>
      </c>
      <c r="B55" s="53" t="s">
        <v>3577</v>
      </c>
      <c r="C55" s="54">
        <v>43082</v>
      </c>
      <c r="D55" s="92" t="s">
        <v>3375</v>
      </c>
      <c r="E55" s="76">
        <v>43067</v>
      </c>
      <c r="F55" s="76" t="s">
        <v>631</v>
      </c>
      <c r="G55" s="38" t="s">
        <v>58</v>
      </c>
      <c r="H55" s="68" t="s">
        <v>2494</v>
      </c>
      <c r="I55" s="31" t="s">
        <v>71</v>
      </c>
      <c r="J55" s="32">
        <v>3</v>
      </c>
      <c r="K55" s="33">
        <v>1350</v>
      </c>
      <c r="L55" s="34">
        <f t="shared" si="6"/>
        <v>648</v>
      </c>
      <c r="M55" s="33">
        <f t="shared" si="5"/>
        <v>4698</v>
      </c>
    </row>
    <row r="56" spans="1:13" x14ac:dyDescent="0.3">
      <c r="A56" s="52" t="s">
        <v>3578</v>
      </c>
      <c r="B56" s="53" t="s">
        <v>3577</v>
      </c>
      <c r="C56" s="54">
        <v>43082</v>
      </c>
      <c r="D56" s="92" t="s">
        <v>3375</v>
      </c>
      <c r="E56" s="76">
        <v>43067</v>
      </c>
      <c r="F56" s="76" t="s">
        <v>631</v>
      </c>
      <c r="G56" s="38" t="s">
        <v>58</v>
      </c>
      <c r="H56" s="68" t="s">
        <v>216</v>
      </c>
      <c r="I56" s="31" t="s">
        <v>71</v>
      </c>
      <c r="J56" s="32">
        <v>3</v>
      </c>
      <c r="K56" s="33">
        <v>1700</v>
      </c>
      <c r="L56" s="34">
        <f t="shared" si="6"/>
        <v>816</v>
      </c>
      <c r="M56" s="33">
        <f t="shared" si="5"/>
        <v>5916</v>
      </c>
    </row>
    <row r="57" spans="1:13" x14ac:dyDescent="0.3">
      <c r="A57" s="52" t="s">
        <v>3578</v>
      </c>
      <c r="B57" s="53" t="s">
        <v>3577</v>
      </c>
      <c r="C57" s="54">
        <v>43082</v>
      </c>
      <c r="D57" s="92" t="s">
        <v>3375</v>
      </c>
      <c r="E57" s="76">
        <v>43067</v>
      </c>
      <c r="F57" s="76" t="s">
        <v>631</v>
      </c>
      <c r="G57" s="38" t="s">
        <v>58</v>
      </c>
      <c r="H57" s="68" t="s">
        <v>78</v>
      </c>
      <c r="I57" s="31" t="s">
        <v>79</v>
      </c>
      <c r="J57" s="32">
        <v>9</v>
      </c>
      <c r="K57" s="33">
        <v>450</v>
      </c>
      <c r="L57" s="34">
        <f t="shared" si="6"/>
        <v>648</v>
      </c>
      <c r="M57" s="33">
        <f t="shared" si="5"/>
        <v>4698</v>
      </c>
    </row>
    <row r="58" spans="1:13" ht="25.5" x14ac:dyDescent="0.3">
      <c r="A58" s="52" t="s">
        <v>3576</v>
      </c>
      <c r="B58" s="53" t="s">
        <v>3575</v>
      </c>
      <c r="C58" s="54">
        <v>43087</v>
      </c>
      <c r="D58" s="92" t="s">
        <v>2586</v>
      </c>
      <c r="E58" s="76">
        <v>43075</v>
      </c>
      <c r="F58" s="76" t="s">
        <v>630</v>
      </c>
      <c r="G58" s="38" t="s">
        <v>80</v>
      </c>
      <c r="H58" s="68" t="s">
        <v>81</v>
      </c>
      <c r="I58" s="31" t="s">
        <v>96</v>
      </c>
      <c r="J58" s="32">
        <v>14</v>
      </c>
      <c r="K58" s="33">
        <v>150.86199999999999</v>
      </c>
      <c r="L58" s="34">
        <f t="shared" si="6"/>
        <v>337.93087999999995</v>
      </c>
      <c r="M58" s="33">
        <f>J58*K58+L58</f>
        <v>2449.9988799999996</v>
      </c>
    </row>
    <row r="59" spans="1:13" x14ac:dyDescent="0.3">
      <c r="A59" s="52"/>
      <c r="B59" s="53"/>
      <c r="C59" s="54"/>
      <c r="D59" s="92"/>
      <c r="E59" s="76"/>
      <c r="F59" s="76"/>
      <c r="G59" s="38"/>
      <c r="H59" s="68"/>
      <c r="I59" s="31"/>
      <c r="J59" s="32"/>
      <c r="K59" s="33"/>
      <c r="L59" s="34">
        <f t="shared" si="6"/>
        <v>0</v>
      </c>
      <c r="M59" s="33">
        <f>J59*K59+L59</f>
        <v>0</v>
      </c>
    </row>
    <row r="60" spans="1:13" x14ac:dyDescent="0.3">
      <c r="A60" s="52"/>
      <c r="B60" s="53"/>
      <c r="C60" s="54"/>
      <c r="D60" s="92"/>
      <c r="E60" s="76"/>
      <c r="F60" s="76"/>
      <c r="G60" s="38"/>
      <c r="H60" s="68"/>
      <c r="I60" s="31"/>
      <c r="J60" s="32"/>
      <c r="K60" s="33"/>
      <c r="L60" s="34">
        <f t="shared" si="6"/>
        <v>0</v>
      </c>
      <c r="M60" s="33">
        <f>J60*K60+L60</f>
        <v>0</v>
      </c>
    </row>
    <row r="61" spans="1:13" x14ac:dyDescent="0.3">
      <c r="A61" s="36"/>
      <c r="B61" s="36"/>
      <c r="C61" s="27"/>
      <c r="D61" s="43"/>
      <c r="E61" s="27"/>
      <c r="F61" s="27"/>
      <c r="G61" s="29"/>
      <c r="H61" s="67"/>
      <c r="I61" s="31"/>
      <c r="J61" s="32"/>
      <c r="K61" s="33"/>
      <c r="L61" s="34">
        <f>J61*K61*0.16</f>
        <v>0</v>
      </c>
      <c r="M61" s="33">
        <f t="shared" si="5"/>
        <v>0</v>
      </c>
    </row>
    <row r="62" spans="1:13" x14ac:dyDescent="0.3">
      <c r="A62" s="36"/>
      <c r="B62" s="36"/>
      <c r="C62" s="27"/>
      <c r="D62" s="43"/>
      <c r="E62" s="27"/>
      <c r="F62" s="27"/>
      <c r="G62" s="29"/>
      <c r="H62" s="67"/>
      <c r="I62" s="31"/>
      <c r="J62" s="32"/>
      <c r="K62" s="33"/>
      <c r="L62" s="34">
        <f>J62*K62*0.16</f>
        <v>0</v>
      </c>
      <c r="M62" s="33">
        <f t="shared" si="5"/>
        <v>0</v>
      </c>
    </row>
    <row r="63" spans="1:13" x14ac:dyDescent="0.3">
      <c r="A63" s="26"/>
      <c r="B63" s="26"/>
      <c r="C63" s="26"/>
      <c r="D63" s="28"/>
      <c r="E63" s="27"/>
      <c r="F63" s="27"/>
      <c r="G63" s="29"/>
      <c r="H63" s="38"/>
      <c r="I63" s="31"/>
      <c r="J63" s="32"/>
      <c r="K63" s="33"/>
      <c r="L63" s="34"/>
      <c r="M63" s="33">
        <f>SUM(M14:M62)</f>
        <v>348261.26448000007</v>
      </c>
    </row>
    <row r="65" spans="1:13" x14ac:dyDescent="0.3">
      <c r="A65" s="48" t="s">
        <v>35</v>
      </c>
      <c r="B65" s="46" t="s">
        <v>1170</v>
      </c>
    </row>
    <row r="66" spans="1:13" x14ac:dyDescent="0.3">
      <c r="A66" s="18"/>
      <c r="B66" s="15"/>
    </row>
    <row r="67" spans="1:13" x14ac:dyDescent="0.3">
      <c r="A67" s="18"/>
      <c r="B67" s="15"/>
      <c r="D67" s="62"/>
    </row>
    <row r="68" spans="1:13" x14ac:dyDescent="0.3">
      <c r="A68" s="18"/>
      <c r="B68" s="15"/>
    </row>
    <row r="69" spans="1:13" x14ac:dyDescent="0.3">
      <c r="A69" s="18"/>
      <c r="B69" s="15"/>
    </row>
    <row r="70" spans="1:13" x14ac:dyDescent="0.3">
      <c r="A70" s="18"/>
      <c r="B70" s="15"/>
    </row>
    <row r="71" spans="1:13" x14ac:dyDescent="0.3">
      <c r="A71" s="18"/>
      <c r="B71" s="15"/>
    </row>
    <row r="72" spans="1:13" x14ac:dyDescent="0.3">
      <c r="A72" s="18"/>
      <c r="B72" s="15"/>
    </row>
    <row r="73" spans="1:13" x14ac:dyDescent="0.3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261" t="s">
        <v>27</v>
      </c>
      <c r="B74" s="261"/>
      <c r="C74" s="261"/>
      <c r="D74" s="39"/>
      <c r="E74" s="261" t="s">
        <v>28</v>
      </c>
      <c r="F74" s="261"/>
      <c r="G74" s="39"/>
      <c r="H74" s="131" t="s">
        <v>29</v>
      </c>
      <c r="I74" s="39"/>
      <c r="J74" s="41"/>
      <c r="K74" s="131" t="s">
        <v>30</v>
      </c>
      <c r="L74" s="41"/>
      <c r="M74" s="39"/>
    </row>
    <row r="75" spans="1:13" ht="13.9" customHeight="1" x14ac:dyDescent="0.3">
      <c r="A75" s="263" t="s">
        <v>0</v>
      </c>
      <c r="B75" s="263"/>
      <c r="C75" s="263"/>
      <c r="D75" s="39"/>
      <c r="E75" s="262" t="s">
        <v>1</v>
      </c>
      <c r="F75" s="262"/>
      <c r="G75" s="39"/>
      <c r="H75" s="42" t="s">
        <v>2</v>
      </c>
      <c r="I75" s="39"/>
      <c r="J75" s="262" t="s">
        <v>31</v>
      </c>
      <c r="K75" s="262"/>
      <c r="L75" s="262"/>
      <c r="M75" s="39"/>
    </row>
    <row r="76" spans="1:13" x14ac:dyDescent="0.3">
      <c r="A76" s="253"/>
      <c r="B76" s="253"/>
      <c r="C76" s="253"/>
    </row>
    <row r="77" spans="1:13" s="15" customFormat="1" ht="15" customHeight="1" x14ac:dyDescent="0.25">
      <c r="A77" s="257" t="s">
        <v>6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</row>
  </sheetData>
  <customSheetViews>
    <customSheetView guid="{B46C6F73-E576-4327-952E-D30557363BE2}" showPageBreaks="1" topLeftCell="L45">
      <selection activeCell="N63" sqref="N63:Q6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L45">
      <selection activeCell="N63" sqref="N63:Q67"/>
      <pageMargins left="0.70866141732283472" right="0.70866141732283472" top="0.74803149606299213" bottom="0.74803149606299213" header="0.31496062992125984" footer="0.31496062992125984"/>
      <printOptions horizontalCentered="1" verticalCentered="1"/>
      <pageSetup scale="6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77:M77"/>
    <mergeCell ref="A11:B11"/>
    <mergeCell ref="C11:G11"/>
    <mergeCell ref="I11:M11"/>
    <mergeCell ref="E74:F74"/>
    <mergeCell ref="E75:F75"/>
    <mergeCell ref="J75:L75"/>
    <mergeCell ref="A74:C74"/>
    <mergeCell ref="A75:C75"/>
  </mergeCells>
  <hyperlinks>
    <hyperlink ref="K8:M8" location="'Instructivo Anexo 1'!A1" display="INSTRUCTIVO"/>
    <hyperlink ref="G9:H9" r:id="rId3" display="OBRA EN BIEN DE DOMINIO PUBLICO: (18)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horizontalDpi="0" verticalDpi="0" r:id="rId4"/>
  <headerFooter>
    <oddFooter>Página &amp;P&amp;R&amp;A</oddFooter>
  </headerFooter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9"/>
  <sheetViews>
    <sheetView topLeftCell="I10" zoomScaleNormal="100" workbookViewId="0">
      <selection activeCell="L29" sqref="L29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8.75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8.75" x14ac:dyDescent="0.3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8.75" x14ac:dyDescent="0.3">
      <c r="A5" s="180" t="s">
        <v>7</v>
      </c>
      <c r="B5" s="48" t="s">
        <v>8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9" customHeight="1" x14ac:dyDescent="0.3">
      <c r="A6" s="18"/>
      <c r="B6" s="1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1623</v>
      </c>
      <c r="D11" s="259"/>
      <c r="E11" s="259"/>
      <c r="F11" s="259"/>
      <c r="G11" s="259"/>
      <c r="H11" s="8" t="s">
        <v>13</v>
      </c>
      <c r="I11" s="260" t="s">
        <v>4002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2720</v>
      </c>
      <c r="B14" s="53" t="s">
        <v>2718</v>
      </c>
      <c r="C14" s="54">
        <v>43007</v>
      </c>
      <c r="D14" s="75"/>
      <c r="E14" s="76"/>
      <c r="F14" s="76" t="s">
        <v>42</v>
      </c>
      <c r="G14" s="38" t="s">
        <v>41</v>
      </c>
      <c r="H14" s="77" t="s">
        <v>2187</v>
      </c>
      <c r="I14" s="50"/>
      <c r="J14" s="78"/>
      <c r="K14" s="138"/>
      <c r="L14" s="34">
        <f t="shared" ref="L14:L24" si="0">J14*K14*0.16</f>
        <v>0</v>
      </c>
      <c r="M14" s="33">
        <v>11100</v>
      </c>
    </row>
    <row r="15" spans="1:13" ht="25.5" x14ac:dyDescent="0.3">
      <c r="A15" s="52" t="s">
        <v>2721</v>
      </c>
      <c r="B15" s="53" t="s">
        <v>2719</v>
      </c>
      <c r="C15" s="54">
        <v>43013</v>
      </c>
      <c r="D15" s="75"/>
      <c r="E15" s="76"/>
      <c r="F15" s="76" t="s">
        <v>42</v>
      </c>
      <c r="G15" s="38" t="s">
        <v>41</v>
      </c>
      <c r="H15" s="77" t="s">
        <v>2457</v>
      </c>
      <c r="I15" s="50"/>
      <c r="J15" s="78"/>
      <c r="K15" s="138"/>
      <c r="L15" s="34">
        <f t="shared" si="0"/>
        <v>0</v>
      </c>
      <c r="M15" s="33">
        <v>12100</v>
      </c>
    </row>
    <row r="16" spans="1:13" x14ac:dyDescent="0.3">
      <c r="A16" s="52" t="s">
        <v>3165</v>
      </c>
      <c r="B16" s="53" t="s">
        <v>3163</v>
      </c>
      <c r="C16" s="54">
        <v>43049</v>
      </c>
      <c r="D16" s="75">
        <v>158</v>
      </c>
      <c r="E16" s="76">
        <v>43042</v>
      </c>
      <c r="F16" s="76" t="s">
        <v>630</v>
      </c>
      <c r="G16" s="38" t="s">
        <v>94</v>
      </c>
      <c r="H16" s="77" t="s">
        <v>291</v>
      </c>
      <c r="I16" s="50" t="s">
        <v>99</v>
      </c>
      <c r="J16" s="78">
        <v>0.9</v>
      </c>
      <c r="K16" s="138">
        <v>3879.31</v>
      </c>
      <c r="L16" s="34">
        <f t="shared" si="0"/>
        <v>558.62063999999998</v>
      </c>
      <c r="M16" s="33">
        <f t="shared" ref="M16:M24" si="1">J16*K16+L16</f>
        <v>4049.99964</v>
      </c>
    </row>
    <row r="17" spans="1:14" x14ac:dyDescent="0.3">
      <c r="A17" s="52" t="s">
        <v>3166</v>
      </c>
      <c r="B17" s="53" t="s">
        <v>3164</v>
      </c>
      <c r="C17" s="54">
        <v>43049</v>
      </c>
      <c r="D17" s="75">
        <v>159</v>
      </c>
      <c r="E17" s="76">
        <v>43042</v>
      </c>
      <c r="F17" s="76" t="s">
        <v>630</v>
      </c>
      <c r="G17" s="38" t="s">
        <v>94</v>
      </c>
      <c r="H17" s="77" t="s">
        <v>81</v>
      </c>
      <c r="I17" s="50" t="s">
        <v>60</v>
      </c>
      <c r="J17" s="78">
        <v>1</v>
      </c>
      <c r="K17" s="139">
        <v>3017.24</v>
      </c>
      <c r="L17" s="34">
        <f t="shared" si="0"/>
        <v>482.75839999999999</v>
      </c>
      <c r="M17" s="33">
        <f t="shared" si="1"/>
        <v>3499.9983999999999</v>
      </c>
    </row>
    <row r="18" spans="1:14" x14ac:dyDescent="0.3">
      <c r="A18" s="52" t="s">
        <v>3168</v>
      </c>
      <c r="B18" s="53" t="s">
        <v>3167</v>
      </c>
      <c r="C18" s="54">
        <v>43049</v>
      </c>
      <c r="D18" s="75">
        <v>160</v>
      </c>
      <c r="E18" s="76">
        <v>43042</v>
      </c>
      <c r="F18" s="76" t="s">
        <v>630</v>
      </c>
      <c r="G18" s="38" t="s">
        <v>94</v>
      </c>
      <c r="H18" s="67" t="s">
        <v>560</v>
      </c>
      <c r="I18" s="31" t="s">
        <v>96</v>
      </c>
      <c r="J18" s="32">
        <v>150</v>
      </c>
      <c r="K18" s="140">
        <v>106.9</v>
      </c>
      <c r="L18" s="34">
        <f t="shared" si="0"/>
        <v>2565.6</v>
      </c>
      <c r="M18" s="33">
        <f t="shared" si="1"/>
        <v>18600.599999999999</v>
      </c>
    </row>
    <row r="19" spans="1:14" x14ac:dyDescent="0.3">
      <c r="A19" s="52" t="s">
        <v>3168</v>
      </c>
      <c r="B19" s="53" t="s">
        <v>3167</v>
      </c>
      <c r="C19" s="54">
        <v>43049</v>
      </c>
      <c r="D19" s="75">
        <v>160</v>
      </c>
      <c r="E19" s="76">
        <v>43042</v>
      </c>
      <c r="F19" s="76" t="s">
        <v>630</v>
      </c>
      <c r="G19" s="38" t="s">
        <v>94</v>
      </c>
      <c r="H19" s="67" t="s">
        <v>562</v>
      </c>
      <c r="I19" s="31" t="s">
        <v>96</v>
      </c>
      <c r="J19" s="32">
        <v>3</v>
      </c>
      <c r="K19" s="140">
        <v>1034.48</v>
      </c>
      <c r="L19" s="34">
        <f t="shared" si="0"/>
        <v>496.55040000000002</v>
      </c>
      <c r="M19" s="33">
        <f>J19*K19+L19-0.59</f>
        <v>3599.4004</v>
      </c>
    </row>
    <row r="20" spans="1:14" s="14" customFormat="1" ht="25.5" x14ac:dyDescent="0.25">
      <c r="A20" s="52" t="s">
        <v>3170</v>
      </c>
      <c r="B20" s="53" t="s">
        <v>3169</v>
      </c>
      <c r="C20" s="54">
        <v>43049</v>
      </c>
      <c r="D20" s="75" t="s">
        <v>3001</v>
      </c>
      <c r="E20" s="76">
        <v>43040</v>
      </c>
      <c r="F20" s="76" t="s">
        <v>630</v>
      </c>
      <c r="G20" s="38" t="s">
        <v>80</v>
      </c>
      <c r="H20" s="67" t="s">
        <v>81</v>
      </c>
      <c r="I20" s="31" t="s">
        <v>257</v>
      </c>
      <c r="J20" s="32">
        <v>60</v>
      </c>
      <c r="K20" s="140">
        <v>159.5</v>
      </c>
      <c r="L20" s="34">
        <f t="shared" si="0"/>
        <v>1531.2</v>
      </c>
      <c r="M20" s="33">
        <f t="shared" si="1"/>
        <v>11101.2</v>
      </c>
    </row>
    <row r="21" spans="1:14" x14ac:dyDescent="0.3">
      <c r="A21" s="52" t="s">
        <v>3172</v>
      </c>
      <c r="B21" s="53" t="s">
        <v>3171</v>
      </c>
      <c r="C21" s="54">
        <v>43049</v>
      </c>
      <c r="D21" s="92" t="s">
        <v>3005</v>
      </c>
      <c r="E21" s="76">
        <v>43040</v>
      </c>
      <c r="F21" s="76" t="s">
        <v>666</v>
      </c>
      <c r="G21" s="29" t="s">
        <v>80</v>
      </c>
      <c r="H21" s="68" t="s">
        <v>3006</v>
      </c>
      <c r="I21" s="31" t="s">
        <v>96</v>
      </c>
      <c r="J21" s="32">
        <v>4</v>
      </c>
      <c r="K21" s="140">
        <v>775</v>
      </c>
      <c r="L21" s="34">
        <f t="shared" si="0"/>
        <v>496</v>
      </c>
      <c r="M21" s="33">
        <f t="shared" si="1"/>
        <v>3596</v>
      </c>
    </row>
    <row r="22" spans="1:14" x14ac:dyDescent="0.3">
      <c r="A22" s="52" t="s">
        <v>3674</v>
      </c>
      <c r="B22" s="53" t="s">
        <v>3673</v>
      </c>
      <c r="C22" s="54">
        <v>43082</v>
      </c>
      <c r="D22" s="92" t="s">
        <v>3368</v>
      </c>
      <c r="E22" s="76">
        <v>43074</v>
      </c>
      <c r="F22" s="76" t="s">
        <v>631</v>
      </c>
      <c r="G22" s="29" t="s">
        <v>3369</v>
      </c>
      <c r="H22" s="68" t="s">
        <v>3367</v>
      </c>
      <c r="I22" s="31" t="s">
        <v>71</v>
      </c>
      <c r="J22" s="32">
        <v>8</v>
      </c>
      <c r="K22" s="140">
        <v>1210</v>
      </c>
      <c r="L22" s="34">
        <f t="shared" si="0"/>
        <v>1548.8</v>
      </c>
      <c r="M22" s="33">
        <f t="shared" si="1"/>
        <v>11228.8</v>
      </c>
    </row>
    <row r="23" spans="1:14" x14ac:dyDescent="0.3">
      <c r="A23" s="52" t="s">
        <v>3674</v>
      </c>
      <c r="B23" s="53" t="s">
        <v>3673</v>
      </c>
      <c r="C23" s="54">
        <v>43082</v>
      </c>
      <c r="D23" s="92" t="s">
        <v>3368</v>
      </c>
      <c r="E23" s="76">
        <v>43074</v>
      </c>
      <c r="F23" s="76" t="s">
        <v>631</v>
      </c>
      <c r="G23" s="29" t="s">
        <v>3369</v>
      </c>
      <c r="H23" s="68" t="s">
        <v>411</v>
      </c>
      <c r="I23" s="31" t="s">
        <v>79</v>
      </c>
      <c r="J23" s="32">
        <v>1</v>
      </c>
      <c r="K23" s="140">
        <v>12480</v>
      </c>
      <c r="L23" s="34">
        <f t="shared" si="0"/>
        <v>1996.8</v>
      </c>
      <c r="M23" s="33">
        <f t="shared" si="1"/>
        <v>14476.8</v>
      </c>
      <c r="N23" s="61"/>
    </row>
    <row r="24" spans="1:14" ht="25.5" x14ac:dyDescent="0.3">
      <c r="A24" s="52" t="s">
        <v>3676</v>
      </c>
      <c r="B24" s="53" t="s">
        <v>3675</v>
      </c>
      <c r="C24" s="54">
        <v>43087</v>
      </c>
      <c r="D24" s="92" t="s">
        <v>2590</v>
      </c>
      <c r="E24" s="76">
        <v>43075</v>
      </c>
      <c r="F24" s="76" t="s">
        <v>630</v>
      </c>
      <c r="G24" s="38" t="s">
        <v>80</v>
      </c>
      <c r="H24" s="68" t="s">
        <v>81</v>
      </c>
      <c r="I24" s="31" t="s">
        <v>96</v>
      </c>
      <c r="J24" s="32">
        <v>15</v>
      </c>
      <c r="K24" s="33">
        <v>150.86199999999999</v>
      </c>
      <c r="L24" s="34">
        <f t="shared" si="0"/>
        <v>362.06879999999995</v>
      </c>
      <c r="M24" s="33">
        <f t="shared" si="1"/>
        <v>2624.9987999999998</v>
      </c>
    </row>
    <row r="25" spans="1:14" ht="25.5" x14ac:dyDescent="0.3">
      <c r="A25" s="52" t="s">
        <v>4001</v>
      </c>
      <c r="B25" s="53" t="s">
        <v>4000</v>
      </c>
      <c r="C25" s="54">
        <v>43115</v>
      </c>
      <c r="D25" s="92" t="s">
        <v>3521</v>
      </c>
      <c r="E25" s="76">
        <v>43076</v>
      </c>
      <c r="F25" s="76" t="s">
        <v>3988</v>
      </c>
      <c r="G25" s="38" t="s">
        <v>3519</v>
      </c>
      <c r="H25" s="68" t="s">
        <v>3520</v>
      </c>
      <c r="I25" s="31" t="s">
        <v>60</v>
      </c>
      <c r="J25" s="32">
        <v>3</v>
      </c>
      <c r="K25" s="33">
        <v>3017.2413790000001</v>
      </c>
      <c r="L25" s="34">
        <f>J25*K25*0.16</f>
        <v>1448.2758619200001</v>
      </c>
      <c r="M25" s="33">
        <f>J25*K25+L25</f>
        <v>10499.999998920001</v>
      </c>
    </row>
    <row r="26" spans="1:14" x14ac:dyDescent="0.3">
      <c r="A26" s="26"/>
      <c r="B26" s="26"/>
      <c r="C26" s="26"/>
      <c r="D26" s="28"/>
      <c r="E26" s="27"/>
      <c r="F26" s="27"/>
      <c r="G26" s="29"/>
      <c r="H26" s="67"/>
      <c r="I26" s="31"/>
      <c r="J26" s="32"/>
      <c r="K26" s="33"/>
      <c r="L26" s="34"/>
      <c r="M26" s="33">
        <f>SUM(M14:M25)</f>
        <v>106477.79723892</v>
      </c>
    </row>
    <row r="28" spans="1:14" x14ac:dyDescent="0.3">
      <c r="A28" s="48" t="s">
        <v>35</v>
      </c>
      <c r="B28" s="46" t="s">
        <v>2188</v>
      </c>
    </row>
    <row r="29" spans="1:14" x14ac:dyDescent="0.3">
      <c r="A29" s="18"/>
      <c r="B29" s="15"/>
    </row>
    <row r="30" spans="1:14" x14ac:dyDescent="0.3">
      <c r="A30" s="18"/>
      <c r="B30" s="15"/>
    </row>
    <row r="31" spans="1:14" x14ac:dyDescent="0.3">
      <c r="A31" s="18"/>
      <c r="B31" s="15"/>
    </row>
    <row r="32" spans="1:14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182" t="s">
        <v>29</v>
      </c>
      <c r="I36" s="39"/>
      <c r="J36" s="41"/>
      <c r="K36" s="182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I10">
      <selection activeCell="L29" sqref="L2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10">
      <selection activeCell="L29" sqref="L2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70"/>
  <sheetViews>
    <sheetView topLeftCell="I37" zoomScaleNormal="100" workbookViewId="0">
      <selection activeCell="M57" sqref="M5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8.75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8.75" x14ac:dyDescent="0.3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8.75" x14ac:dyDescent="0.3">
      <c r="A5" s="190" t="s">
        <v>7</v>
      </c>
      <c r="B5" s="48" t="s">
        <v>8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9" customHeight="1" x14ac:dyDescent="0.3">
      <c r="A6" s="18"/>
      <c r="B6" s="18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2512</v>
      </c>
      <c r="D11" s="259"/>
      <c r="E11" s="259"/>
      <c r="F11" s="259"/>
      <c r="G11" s="259"/>
      <c r="H11" s="8" t="s">
        <v>13</v>
      </c>
      <c r="I11" s="271" t="s">
        <v>4055</v>
      </c>
      <c r="J11" s="271"/>
      <c r="K11" s="271"/>
      <c r="L11" s="271"/>
      <c r="M11" s="271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2724</v>
      </c>
      <c r="B14" s="53" t="s">
        <v>2722</v>
      </c>
      <c r="C14" s="54">
        <v>43028</v>
      </c>
      <c r="D14" s="75"/>
      <c r="E14" s="76"/>
      <c r="F14" s="76" t="s">
        <v>42</v>
      </c>
      <c r="G14" s="38" t="s">
        <v>41</v>
      </c>
      <c r="H14" s="77" t="s">
        <v>2510</v>
      </c>
      <c r="I14" s="50"/>
      <c r="J14" s="78"/>
      <c r="K14" s="138"/>
      <c r="L14" s="34">
        <f t="shared" ref="L14:L26" si="0">J14*K14*0.16</f>
        <v>0</v>
      </c>
      <c r="M14" s="33">
        <v>7500</v>
      </c>
    </row>
    <row r="15" spans="1:13" x14ac:dyDescent="0.3">
      <c r="A15" s="52" t="s">
        <v>2727</v>
      </c>
      <c r="B15" s="53" t="s">
        <v>2726</v>
      </c>
      <c r="C15" s="54">
        <v>43038</v>
      </c>
      <c r="D15" s="75">
        <v>8</v>
      </c>
      <c r="E15" s="76">
        <v>43028</v>
      </c>
      <c r="F15" s="76" t="s">
        <v>631</v>
      </c>
      <c r="G15" s="38" t="s">
        <v>2580</v>
      </c>
      <c r="H15" s="77" t="s">
        <v>76</v>
      </c>
      <c r="I15" s="50" t="s">
        <v>71</v>
      </c>
      <c r="J15" s="78">
        <v>3</v>
      </c>
      <c r="K15" s="138">
        <v>1400</v>
      </c>
      <c r="L15" s="34">
        <f t="shared" si="0"/>
        <v>672</v>
      </c>
      <c r="M15" s="33">
        <f>J15*K15+L15</f>
        <v>4872</v>
      </c>
    </row>
    <row r="16" spans="1:13" x14ac:dyDescent="0.3">
      <c r="A16" s="52" t="s">
        <v>2727</v>
      </c>
      <c r="B16" s="53" t="s">
        <v>2726</v>
      </c>
      <c r="C16" s="54">
        <v>43038</v>
      </c>
      <c r="D16" s="75">
        <v>8</v>
      </c>
      <c r="E16" s="76">
        <v>43028</v>
      </c>
      <c r="F16" s="76" t="s">
        <v>631</v>
      </c>
      <c r="G16" s="38" t="s">
        <v>2580</v>
      </c>
      <c r="H16" s="77" t="s">
        <v>77</v>
      </c>
      <c r="I16" s="50" t="s">
        <v>71</v>
      </c>
      <c r="J16" s="78">
        <v>1</v>
      </c>
      <c r="K16" s="138">
        <v>1100</v>
      </c>
      <c r="L16" s="34">
        <f t="shared" si="0"/>
        <v>176</v>
      </c>
      <c r="M16" s="33">
        <f>J16*K16+L16</f>
        <v>1276</v>
      </c>
    </row>
    <row r="17" spans="1:14" x14ac:dyDescent="0.3">
      <c r="A17" s="52" t="s">
        <v>2729</v>
      </c>
      <c r="B17" s="53" t="s">
        <v>2728</v>
      </c>
      <c r="C17" s="54">
        <v>43038</v>
      </c>
      <c r="D17" s="75">
        <v>9</v>
      </c>
      <c r="E17" s="76">
        <v>43028</v>
      </c>
      <c r="F17" s="76" t="s">
        <v>711</v>
      </c>
      <c r="G17" s="38" t="s">
        <v>2580</v>
      </c>
      <c r="H17" s="77" t="s">
        <v>2595</v>
      </c>
      <c r="I17" s="50" t="s">
        <v>89</v>
      </c>
      <c r="J17" s="78">
        <v>70</v>
      </c>
      <c r="K17" s="139">
        <v>4784</v>
      </c>
      <c r="L17" s="34">
        <f t="shared" si="0"/>
        <v>53580.800000000003</v>
      </c>
      <c r="M17" s="33">
        <f>J17*K17+L17</f>
        <v>388460.79999999999</v>
      </c>
    </row>
    <row r="18" spans="1:14" ht="25.5" x14ac:dyDescent="0.3">
      <c r="A18" s="52" t="s">
        <v>2725</v>
      </c>
      <c r="B18" s="53" t="s">
        <v>2723</v>
      </c>
      <c r="C18" s="54">
        <v>43035</v>
      </c>
      <c r="D18" s="75"/>
      <c r="E18" s="76"/>
      <c r="F18" s="76" t="s">
        <v>42</v>
      </c>
      <c r="G18" s="38" t="s">
        <v>41</v>
      </c>
      <c r="H18" s="67" t="s">
        <v>2601</v>
      </c>
      <c r="I18" s="31"/>
      <c r="J18" s="32"/>
      <c r="K18" s="140"/>
      <c r="L18" s="34">
        <f t="shared" si="0"/>
        <v>0</v>
      </c>
      <c r="M18" s="33">
        <v>18300</v>
      </c>
    </row>
    <row r="19" spans="1:14" ht="25.5" x14ac:dyDescent="0.3">
      <c r="A19" s="52" t="s">
        <v>3174</v>
      </c>
      <c r="B19" s="53" t="s">
        <v>3173</v>
      </c>
      <c r="C19" s="54">
        <v>43042</v>
      </c>
      <c r="D19" s="75"/>
      <c r="E19" s="76"/>
      <c r="F19" s="76" t="s">
        <v>42</v>
      </c>
      <c r="G19" s="38" t="s">
        <v>41</v>
      </c>
      <c r="H19" s="67" t="s">
        <v>2603</v>
      </c>
      <c r="I19" s="31"/>
      <c r="J19" s="32"/>
      <c r="K19" s="140"/>
      <c r="L19" s="34">
        <f t="shared" si="0"/>
        <v>0</v>
      </c>
      <c r="M19" s="33">
        <v>20100</v>
      </c>
    </row>
    <row r="20" spans="1:14" s="14" customFormat="1" ht="13.5" x14ac:dyDescent="0.25">
      <c r="A20" s="52" t="s">
        <v>3183</v>
      </c>
      <c r="B20" s="53" t="s">
        <v>3181</v>
      </c>
      <c r="C20" s="54">
        <v>43042</v>
      </c>
      <c r="D20" s="75">
        <v>148</v>
      </c>
      <c r="E20" s="76">
        <v>43034</v>
      </c>
      <c r="F20" s="76" t="s">
        <v>630</v>
      </c>
      <c r="G20" s="38" t="s">
        <v>94</v>
      </c>
      <c r="H20" s="67" t="s">
        <v>81</v>
      </c>
      <c r="I20" s="31" t="s">
        <v>424</v>
      </c>
      <c r="J20" s="32">
        <v>5</v>
      </c>
      <c r="K20" s="140">
        <v>3017.24</v>
      </c>
      <c r="L20" s="34">
        <f t="shared" si="0"/>
        <v>2413.7919999999999</v>
      </c>
      <c r="M20" s="33">
        <f>J20*K20+L20+0.01</f>
        <v>17500.001999999997</v>
      </c>
    </row>
    <row r="21" spans="1:14" x14ac:dyDescent="0.3">
      <c r="A21" s="52" t="s">
        <v>3184</v>
      </c>
      <c r="B21" s="53" t="s">
        <v>3182</v>
      </c>
      <c r="C21" s="54">
        <v>43049</v>
      </c>
      <c r="D21" s="92" t="s">
        <v>3002</v>
      </c>
      <c r="E21" s="76">
        <v>43040</v>
      </c>
      <c r="F21" s="76" t="s">
        <v>630</v>
      </c>
      <c r="G21" s="29" t="s">
        <v>80</v>
      </c>
      <c r="H21" s="68" t="s">
        <v>81</v>
      </c>
      <c r="I21" s="31" t="s">
        <v>257</v>
      </c>
      <c r="J21" s="32">
        <v>100</v>
      </c>
      <c r="K21" s="140">
        <v>159.5</v>
      </c>
      <c r="L21" s="34">
        <f t="shared" si="0"/>
        <v>2552</v>
      </c>
      <c r="M21" s="33">
        <f>J21*K21+L21</f>
        <v>18502</v>
      </c>
    </row>
    <row r="22" spans="1:14" ht="25.5" x14ac:dyDescent="0.3">
      <c r="A22" s="52" t="s">
        <v>3176</v>
      </c>
      <c r="B22" s="53" t="s">
        <v>3175</v>
      </c>
      <c r="C22" s="54">
        <v>43049</v>
      </c>
      <c r="D22" s="92"/>
      <c r="E22" s="76"/>
      <c r="F22" s="76" t="s">
        <v>42</v>
      </c>
      <c r="G22" s="29" t="s">
        <v>41</v>
      </c>
      <c r="H22" s="68" t="s">
        <v>3024</v>
      </c>
      <c r="I22" s="31"/>
      <c r="J22" s="32"/>
      <c r="K22" s="140"/>
      <c r="L22" s="34">
        <f t="shared" si="0"/>
        <v>0</v>
      </c>
      <c r="M22" s="33">
        <v>23400</v>
      </c>
    </row>
    <row r="23" spans="1:14" x14ac:dyDescent="0.3">
      <c r="A23" s="52" t="s">
        <v>3186</v>
      </c>
      <c r="B23" s="53" t="s">
        <v>3185</v>
      </c>
      <c r="C23" s="54">
        <v>43055</v>
      </c>
      <c r="D23" s="92" t="s">
        <v>3029</v>
      </c>
      <c r="E23" s="76">
        <v>43047</v>
      </c>
      <c r="F23" s="76" t="s">
        <v>666</v>
      </c>
      <c r="G23" s="29" t="s">
        <v>80</v>
      </c>
      <c r="H23" s="68" t="s">
        <v>293</v>
      </c>
      <c r="I23" s="31" t="s">
        <v>89</v>
      </c>
      <c r="J23" s="32">
        <v>20</v>
      </c>
      <c r="K23" s="140">
        <v>95</v>
      </c>
      <c r="L23" s="34">
        <f t="shared" si="0"/>
        <v>304</v>
      </c>
      <c r="M23" s="33">
        <f>J23*K23+L23</f>
        <v>2204</v>
      </c>
    </row>
    <row r="24" spans="1:14" x14ac:dyDescent="0.3">
      <c r="A24" s="52" t="s">
        <v>3186</v>
      </c>
      <c r="B24" s="53" t="s">
        <v>3185</v>
      </c>
      <c r="C24" s="54">
        <v>43055</v>
      </c>
      <c r="D24" s="92" t="s">
        <v>3029</v>
      </c>
      <c r="E24" s="76">
        <v>43047</v>
      </c>
      <c r="F24" s="76" t="s">
        <v>666</v>
      </c>
      <c r="G24" s="29" t="s">
        <v>80</v>
      </c>
      <c r="H24" s="68" t="s">
        <v>584</v>
      </c>
      <c r="I24" s="31" t="s">
        <v>88</v>
      </c>
      <c r="J24" s="32">
        <v>15</v>
      </c>
      <c r="K24" s="140">
        <v>25</v>
      </c>
      <c r="L24" s="34">
        <f t="shared" si="0"/>
        <v>60</v>
      </c>
      <c r="M24" s="33">
        <f>J24*K24+L24</f>
        <v>435</v>
      </c>
    </row>
    <row r="25" spans="1:14" x14ac:dyDescent="0.3">
      <c r="A25" s="52" t="s">
        <v>3188</v>
      </c>
      <c r="B25" s="53" t="s">
        <v>3187</v>
      </c>
      <c r="C25" s="54">
        <v>43055</v>
      </c>
      <c r="D25" s="92" t="s">
        <v>3055</v>
      </c>
      <c r="E25" s="76">
        <v>43049</v>
      </c>
      <c r="F25" s="76" t="s">
        <v>631</v>
      </c>
      <c r="G25" s="29" t="s">
        <v>58</v>
      </c>
      <c r="H25" s="68" t="s">
        <v>1653</v>
      </c>
      <c r="I25" s="31" t="s">
        <v>71</v>
      </c>
      <c r="J25" s="32">
        <v>3</v>
      </c>
      <c r="K25" s="140">
        <v>1400</v>
      </c>
      <c r="L25" s="34">
        <f t="shared" si="0"/>
        <v>672</v>
      </c>
      <c r="M25" s="33">
        <f>J25*K25+L25</f>
        <v>4872</v>
      </c>
    </row>
    <row r="26" spans="1:14" x14ac:dyDescent="0.3">
      <c r="A26" s="52" t="s">
        <v>3188</v>
      </c>
      <c r="B26" s="53" t="s">
        <v>3187</v>
      </c>
      <c r="C26" s="54">
        <v>43055</v>
      </c>
      <c r="D26" s="92" t="s">
        <v>3055</v>
      </c>
      <c r="E26" s="76">
        <v>43049</v>
      </c>
      <c r="F26" s="76" t="s">
        <v>631</v>
      </c>
      <c r="G26" s="29" t="s">
        <v>58</v>
      </c>
      <c r="H26" s="68" t="s">
        <v>2052</v>
      </c>
      <c r="I26" s="31" t="s">
        <v>71</v>
      </c>
      <c r="J26" s="32">
        <v>1</v>
      </c>
      <c r="K26" s="140">
        <v>1350</v>
      </c>
      <c r="L26" s="34">
        <f t="shared" si="0"/>
        <v>216</v>
      </c>
      <c r="M26" s="33">
        <f>J26*K26+L26</f>
        <v>1566</v>
      </c>
      <c r="N26" s="61"/>
    </row>
    <row r="27" spans="1:14" ht="25.5" x14ac:dyDescent="0.3">
      <c r="A27" s="52" t="s">
        <v>3179</v>
      </c>
      <c r="B27" s="53" t="s">
        <v>3177</v>
      </c>
      <c r="C27" s="54">
        <v>43055</v>
      </c>
      <c r="D27" s="92"/>
      <c r="E27" s="76"/>
      <c r="F27" s="76" t="s">
        <v>42</v>
      </c>
      <c r="G27" s="29" t="s">
        <v>41</v>
      </c>
      <c r="H27" s="68" t="s">
        <v>3060</v>
      </c>
      <c r="I27" s="31"/>
      <c r="J27" s="32"/>
      <c r="K27" s="140"/>
      <c r="L27" s="34">
        <f t="shared" ref="L27:L33" si="1">J27*K27*0.16</f>
        <v>0</v>
      </c>
      <c r="M27" s="33">
        <v>24900</v>
      </c>
      <c r="N27" s="61"/>
    </row>
    <row r="28" spans="1:14" ht="25.5" x14ac:dyDescent="0.3">
      <c r="A28" s="52" t="s">
        <v>3180</v>
      </c>
      <c r="B28" s="53" t="s">
        <v>3178</v>
      </c>
      <c r="C28" s="54">
        <v>43063</v>
      </c>
      <c r="D28" s="92"/>
      <c r="E28" s="76"/>
      <c r="F28" s="76" t="s">
        <v>42</v>
      </c>
      <c r="G28" s="29" t="s">
        <v>41</v>
      </c>
      <c r="H28" s="68" t="s">
        <v>3061</v>
      </c>
      <c r="I28" s="31"/>
      <c r="J28" s="32"/>
      <c r="K28" s="140"/>
      <c r="L28" s="34">
        <f t="shared" si="1"/>
        <v>0</v>
      </c>
      <c r="M28" s="33">
        <v>23400</v>
      </c>
      <c r="N28" s="61"/>
    </row>
    <row r="29" spans="1:14" ht="25.5" x14ac:dyDescent="0.3">
      <c r="A29" s="52" t="s">
        <v>3678</v>
      </c>
      <c r="B29" s="53" t="s">
        <v>3677</v>
      </c>
      <c r="C29" s="54">
        <v>43070</v>
      </c>
      <c r="D29" s="92"/>
      <c r="E29" s="76"/>
      <c r="F29" s="76" t="s">
        <v>42</v>
      </c>
      <c r="G29" s="29" t="s">
        <v>41</v>
      </c>
      <c r="H29" s="68" t="s">
        <v>3083</v>
      </c>
      <c r="I29" s="31"/>
      <c r="J29" s="32"/>
      <c r="K29" s="140"/>
      <c r="L29" s="34">
        <f t="shared" si="1"/>
        <v>0</v>
      </c>
      <c r="M29" s="33">
        <v>20100</v>
      </c>
      <c r="N29" s="61"/>
    </row>
    <row r="30" spans="1:14" x14ac:dyDescent="0.3">
      <c r="A30" s="52" t="s">
        <v>3680</v>
      </c>
      <c r="B30" s="53" t="s">
        <v>3679</v>
      </c>
      <c r="C30" s="54">
        <v>43082</v>
      </c>
      <c r="D30" s="92" t="s">
        <v>3354</v>
      </c>
      <c r="E30" s="76">
        <v>43074</v>
      </c>
      <c r="F30" s="76" t="s">
        <v>631</v>
      </c>
      <c r="G30" s="29" t="s">
        <v>214</v>
      </c>
      <c r="H30" s="68" t="s">
        <v>410</v>
      </c>
      <c r="I30" s="31" t="s">
        <v>142</v>
      </c>
      <c r="J30" s="32">
        <v>3</v>
      </c>
      <c r="K30" s="140">
        <v>1560</v>
      </c>
      <c r="L30" s="34">
        <f t="shared" si="1"/>
        <v>748.80000000000007</v>
      </c>
      <c r="M30" s="33">
        <f>J30*K30+L30</f>
        <v>5428.8</v>
      </c>
      <c r="N30" s="61"/>
    </row>
    <row r="31" spans="1:14" x14ac:dyDescent="0.3">
      <c r="A31" s="52" t="s">
        <v>3682</v>
      </c>
      <c r="B31" s="53" t="s">
        <v>3681</v>
      </c>
      <c r="C31" s="54">
        <v>43082</v>
      </c>
      <c r="D31" s="92" t="s">
        <v>3372</v>
      </c>
      <c r="E31" s="76">
        <v>43074</v>
      </c>
      <c r="F31" s="76" t="s">
        <v>631</v>
      </c>
      <c r="G31" s="29" t="s">
        <v>398</v>
      </c>
      <c r="H31" s="68" t="s">
        <v>139</v>
      </c>
      <c r="I31" s="31" t="s">
        <v>142</v>
      </c>
      <c r="J31" s="32">
        <v>10</v>
      </c>
      <c r="K31" s="140">
        <v>1560</v>
      </c>
      <c r="L31" s="34">
        <f t="shared" si="1"/>
        <v>2496</v>
      </c>
      <c r="M31" s="33">
        <f>J31*K31+L31</f>
        <v>18096</v>
      </c>
      <c r="N31" s="61"/>
    </row>
    <row r="32" spans="1:14" x14ac:dyDescent="0.3">
      <c r="A32" s="52" t="s">
        <v>3684</v>
      </c>
      <c r="B32" s="53" t="s">
        <v>3683</v>
      </c>
      <c r="C32" s="54">
        <v>43082</v>
      </c>
      <c r="D32" s="92" t="s">
        <v>3399</v>
      </c>
      <c r="E32" s="76">
        <v>43074</v>
      </c>
      <c r="F32" s="76" t="s">
        <v>639</v>
      </c>
      <c r="G32" s="29" t="s">
        <v>58</v>
      </c>
      <c r="H32" s="68" t="s">
        <v>2499</v>
      </c>
      <c r="I32" s="31" t="s">
        <v>387</v>
      </c>
      <c r="J32" s="32">
        <v>10</v>
      </c>
      <c r="K32" s="140">
        <v>517.24</v>
      </c>
      <c r="L32" s="34">
        <f t="shared" si="1"/>
        <v>827.58399999999995</v>
      </c>
      <c r="M32" s="33">
        <f>J32*K32+L32</f>
        <v>5999.9839999999995</v>
      </c>
      <c r="N32" s="61"/>
    </row>
    <row r="33" spans="1:14" x14ac:dyDescent="0.3">
      <c r="A33" s="52" t="s">
        <v>3686</v>
      </c>
      <c r="B33" s="53" t="s">
        <v>3685</v>
      </c>
      <c r="C33" s="54">
        <v>43082</v>
      </c>
      <c r="D33" s="92" t="s">
        <v>3400</v>
      </c>
      <c r="E33" s="76">
        <v>43074</v>
      </c>
      <c r="F33" s="76" t="s">
        <v>666</v>
      </c>
      <c r="G33" s="29" t="s">
        <v>58</v>
      </c>
      <c r="H33" s="68" t="s">
        <v>3401</v>
      </c>
      <c r="I33" s="31" t="s">
        <v>89</v>
      </c>
      <c r="J33" s="32">
        <v>1</v>
      </c>
      <c r="K33" s="140">
        <v>5172.42</v>
      </c>
      <c r="L33" s="34">
        <f t="shared" si="1"/>
        <v>827.58720000000005</v>
      </c>
      <c r="M33" s="33">
        <f>J33*K33+L33</f>
        <v>6000.0072</v>
      </c>
      <c r="N33" s="61"/>
    </row>
    <row r="34" spans="1:14" ht="25.5" x14ac:dyDescent="0.3">
      <c r="A34" s="52" t="s">
        <v>3686</v>
      </c>
      <c r="B34" s="53" t="s">
        <v>3685</v>
      </c>
      <c r="C34" s="54">
        <v>43082</v>
      </c>
      <c r="D34" s="92" t="s">
        <v>3400</v>
      </c>
      <c r="E34" s="76">
        <v>43074</v>
      </c>
      <c r="F34" s="76" t="s">
        <v>666</v>
      </c>
      <c r="G34" s="29" t="s">
        <v>58</v>
      </c>
      <c r="H34" s="68" t="s">
        <v>3402</v>
      </c>
      <c r="I34" s="31" t="s">
        <v>89</v>
      </c>
      <c r="J34" s="32">
        <v>1</v>
      </c>
      <c r="K34" s="33">
        <v>25000</v>
      </c>
      <c r="L34" s="34">
        <f t="shared" ref="L34:L42" si="2">J34*K34*0.16</f>
        <v>4000</v>
      </c>
      <c r="M34" s="33">
        <f>J34*K34+L34</f>
        <v>29000</v>
      </c>
    </row>
    <row r="35" spans="1:14" x14ac:dyDescent="0.3">
      <c r="A35" s="52" t="s">
        <v>3688</v>
      </c>
      <c r="B35" s="53" t="s">
        <v>3687</v>
      </c>
      <c r="C35" s="54">
        <v>43087</v>
      </c>
      <c r="D35" s="92" t="s">
        <v>3447</v>
      </c>
      <c r="E35" s="76">
        <v>43075</v>
      </c>
      <c r="F35" s="76" t="s">
        <v>630</v>
      </c>
      <c r="G35" s="29" t="s">
        <v>80</v>
      </c>
      <c r="H35" s="68" t="s">
        <v>81</v>
      </c>
      <c r="I35" s="31" t="s">
        <v>89</v>
      </c>
      <c r="J35" s="32">
        <v>60</v>
      </c>
      <c r="K35" s="33">
        <v>150.86199999999999</v>
      </c>
      <c r="L35" s="34">
        <f t="shared" si="2"/>
        <v>1448.2751999999998</v>
      </c>
      <c r="M35" s="33">
        <f t="shared" ref="M35:M40" si="3">J35*K35+L35</f>
        <v>10499.995199999999</v>
      </c>
    </row>
    <row r="36" spans="1:14" ht="25.5" x14ac:dyDescent="0.3">
      <c r="A36" s="52" t="s">
        <v>3690</v>
      </c>
      <c r="B36" s="53" t="s">
        <v>3689</v>
      </c>
      <c r="C36" s="54">
        <v>43087</v>
      </c>
      <c r="D36" s="92" t="s">
        <v>3475</v>
      </c>
      <c r="E36" s="76">
        <v>43083</v>
      </c>
      <c r="F36" s="76" t="s">
        <v>666</v>
      </c>
      <c r="G36" s="29" t="s">
        <v>58</v>
      </c>
      <c r="H36" s="68" t="s">
        <v>3476</v>
      </c>
      <c r="I36" s="31" t="s">
        <v>89</v>
      </c>
      <c r="J36" s="32">
        <v>1</v>
      </c>
      <c r="K36" s="33">
        <v>8620.69</v>
      </c>
      <c r="L36" s="34">
        <f t="shared" si="2"/>
        <v>1379.3104000000001</v>
      </c>
      <c r="M36" s="33">
        <f t="shared" si="3"/>
        <v>10000.000400000001</v>
      </c>
    </row>
    <row r="37" spans="1:14" x14ac:dyDescent="0.3">
      <c r="A37" s="52" t="s">
        <v>3692</v>
      </c>
      <c r="B37" s="53" t="s">
        <v>3691</v>
      </c>
      <c r="C37" s="54">
        <v>43087</v>
      </c>
      <c r="D37" s="92" t="s">
        <v>3494</v>
      </c>
      <c r="E37" s="76">
        <v>43083</v>
      </c>
      <c r="F37" s="76" t="s">
        <v>804</v>
      </c>
      <c r="G37" s="29" t="s">
        <v>297</v>
      </c>
      <c r="H37" s="68" t="s">
        <v>3495</v>
      </c>
      <c r="I37" s="31" t="s">
        <v>89</v>
      </c>
      <c r="J37" s="32">
        <v>10</v>
      </c>
      <c r="K37" s="33">
        <v>480</v>
      </c>
      <c r="L37" s="34">
        <f t="shared" si="2"/>
        <v>768</v>
      </c>
      <c r="M37" s="33">
        <f t="shared" si="3"/>
        <v>5568</v>
      </c>
    </row>
    <row r="38" spans="1:14" x14ac:dyDescent="0.3">
      <c r="A38" s="52" t="s">
        <v>3692</v>
      </c>
      <c r="B38" s="53" t="s">
        <v>3691</v>
      </c>
      <c r="C38" s="54">
        <v>43087</v>
      </c>
      <c r="D38" s="92" t="s">
        <v>3494</v>
      </c>
      <c r="E38" s="76">
        <v>43083</v>
      </c>
      <c r="F38" s="76" t="s">
        <v>804</v>
      </c>
      <c r="G38" s="29" t="s">
        <v>297</v>
      </c>
      <c r="H38" s="68" t="s">
        <v>2582</v>
      </c>
      <c r="I38" s="31" t="s">
        <v>89</v>
      </c>
      <c r="J38" s="32">
        <v>50</v>
      </c>
      <c r="K38" s="33">
        <v>60</v>
      </c>
      <c r="L38" s="34">
        <f t="shared" si="2"/>
        <v>480</v>
      </c>
      <c r="M38" s="33">
        <f t="shared" si="3"/>
        <v>3480</v>
      </c>
    </row>
    <row r="39" spans="1:14" x14ac:dyDescent="0.3">
      <c r="A39" s="52" t="s">
        <v>3692</v>
      </c>
      <c r="B39" s="53" t="s">
        <v>3691</v>
      </c>
      <c r="C39" s="54">
        <v>43087</v>
      </c>
      <c r="D39" s="92" t="s">
        <v>3494</v>
      </c>
      <c r="E39" s="76">
        <v>43083</v>
      </c>
      <c r="F39" s="76" t="s">
        <v>804</v>
      </c>
      <c r="G39" s="29" t="s">
        <v>297</v>
      </c>
      <c r="H39" s="67" t="s">
        <v>2583</v>
      </c>
      <c r="I39" s="31" t="s">
        <v>89</v>
      </c>
      <c r="J39" s="32">
        <v>50</v>
      </c>
      <c r="K39" s="33">
        <v>30</v>
      </c>
      <c r="L39" s="34">
        <f t="shared" si="2"/>
        <v>240</v>
      </c>
      <c r="M39" s="33">
        <f t="shared" si="3"/>
        <v>1740</v>
      </c>
    </row>
    <row r="40" spans="1:14" x14ac:dyDescent="0.3">
      <c r="A40" s="52" t="s">
        <v>3694</v>
      </c>
      <c r="B40" s="53" t="s">
        <v>3693</v>
      </c>
      <c r="C40" s="54">
        <v>43087</v>
      </c>
      <c r="D40" s="92" t="s">
        <v>3498</v>
      </c>
      <c r="E40" s="76">
        <v>43083</v>
      </c>
      <c r="F40" s="76" t="s">
        <v>630</v>
      </c>
      <c r="G40" s="29" t="s">
        <v>80</v>
      </c>
      <c r="H40" s="67" t="s">
        <v>81</v>
      </c>
      <c r="I40" s="31" t="s">
        <v>89</v>
      </c>
      <c r="J40" s="32">
        <v>20</v>
      </c>
      <c r="K40" s="33">
        <v>150.86199999999999</v>
      </c>
      <c r="L40" s="34">
        <f t="shared" si="2"/>
        <v>482.75839999999999</v>
      </c>
      <c r="M40" s="33">
        <f t="shared" si="3"/>
        <v>3499.9983999999999</v>
      </c>
    </row>
    <row r="41" spans="1:14" ht="25.5" x14ac:dyDescent="0.3">
      <c r="A41" s="52" t="s">
        <v>4004</v>
      </c>
      <c r="B41" s="53" t="s">
        <v>4003</v>
      </c>
      <c r="C41" s="54">
        <v>43112</v>
      </c>
      <c r="D41" s="92"/>
      <c r="E41" s="76"/>
      <c r="F41" s="76" t="s">
        <v>3988</v>
      </c>
      <c r="G41" s="29" t="s">
        <v>41</v>
      </c>
      <c r="H41" s="67" t="s">
        <v>3985</v>
      </c>
      <c r="I41" s="31"/>
      <c r="J41" s="32"/>
      <c r="K41" s="33"/>
      <c r="L41" s="34">
        <f t="shared" si="2"/>
        <v>0</v>
      </c>
      <c r="M41" s="33">
        <v>17350</v>
      </c>
    </row>
    <row r="42" spans="1:14" ht="25.5" x14ac:dyDescent="0.3">
      <c r="A42" s="52" t="s">
        <v>4006</v>
      </c>
      <c r="B42" s="53" t="s">
        <v>4005</v>
      </c>
      <c r="C42" s="54">
        <v>43119</v>
      </c>
      <c r="D42" s="92"/>
      <c r="E42" s="76"/>
      <c r="F42" s="76" t="s">
        <v>3988</v>
      </c>
      <c r="G42" s="29" t="s">
        <v>41</v>
      </c>
      <c r="H42" s="67" t="s">
        <v>3982</v>
      </c>
      <c r="I42" s="31"/>
      <c r="J42" s="32"/>
      <c r="K42" s="33"/>
      <c r="L42" s="34">
        <f t="shared" si="2"/>
        <v>0</v>
      </c>
      <c r="M42" s="33">
        <v>15850</v>
      </c>
    </row>
    <row r="43" spans="1:14" x14ac:dyDescent="0.3">
      <c r="A43" s="52" t="s">
        <v>4009</v>
      </c>
      <c r="B43" s="53" t="s">
        <v>4010</v>
      </c>
      <c r="C43" s="54">
        <v>43115</v>
      </c>
      <c r="D43" s="92" t="s">
        <v>1659</v>
      </c>
      <c r="E43" s="76">
        <v>43096</v>
      </c>
      <c r="F43" s="76" t="s">
        <v>3988</v>
      </c>
      <c r="G43" s="29" t="s">
        <v>80</v>
      </c>
      <c r="H43" s="67" t="s">
        <v>3455</v>
      </c>
      <c r="I43" s="31" t="s">
        <v>89</v>
      </c>
      <c r="J43" s="32">
        <v>50</v>
      </c>
      <c r="K43" s="33">
        <v>95</v>
      </c>
      <c r="L43" s="34">
        <f t="shared" ref="L43:L52" si="4">J43*K43*0.16</f>
        <v>760</v>
      </c>
      <c r="M43" s="33">
        <f t="shared" ref="M43:M52" si="5">J43*K43+L43</f>
        <v>5510</v>
      </c>
    </row>
    <row r="44" spans="1:14" x14ac:dyDescent="0.3">
      <c r="A44" s="52" t="s">
        <v>4009</v>
      </c>
      <c r="B44" s="53" t="s">
        <v>4010</v>
      </c>
      <c r="C44" s="54">
        <v>43115</v>
      </c>
      <c r="D44" s="92" t="s">
        <v>1659</v>
      </c>
      <c r="E44" s="76">
        <v>43096</v>
      </c>
      <c r="F44" s="76" t="s">
        <v>3988</v>
      </c>
      <c r="G44" s="29" t="s">
        <v>80</v>
      </c>
      <c r="H44" s="67" t="s">
        <v>87</v>
      </c>
      <c r="I44" s="31" t="s">
        <v>89</v>
      </c>
      <c r="J44" s="32">
        <v>50</v>
      </c>
      <c r="K44" s="33">
        <v>25</v>
      </c>
      <c r="L44" s="34">
        <f t="shared" si="4"/>
        <v>200</v>
      </c>
      <c r="M44" s="33">
        <f t="shared" si="5"/>
        <v>1450</v>
      </c>
    </row>
    <row r="45" spans="1:14" x14ac:dyDescent="0.3">
      <c r="A45" s="52" t="s">
        <v>4009</v>
      </c>
      <c r="B45" s="53" t="s">
        <v>4010</v>
      </c>
      <c r="C45" s="54">
        <v>43115</v>
      </c>
      <c r="D45" s="92" t="s">
        <v>1659</v>
      </c>
      <c r="E45" s="76">
        <v>43096</v>
      </c>
      <c r="F45" s="76" t="s">
        <v>3988</v>
      </c>
      <c r="G45" s="29" t="s">
        <v>80</v>
      </c>
      <c r="H45" s="67" t="s">
        <v>136</v>
      </c>
      <c r="I45" s="31" t="s">
        <v>89</v>
      </c>
      <c r="J45" s="32">
        <v>50</v>
      </c>
      <c r="K45" s="33">
        <v>25</v>
      </c>
      <c r="L45" s="34">
        <f t="shared" si="4"/>
        <v>200</v>
      </c>
      <c r="M45" s="33">
        <f t="shared" si="5"/>
        <v>1450</v>
      </c>
    </row>
    <row r="46" spans="1:14" x14ac:dyDescent="0.3">
      <c r="A46" s="52" t="s">
        <v>4013</v>
      </c>
      <c r="B46" s="53" t="s">
        <v>4011</v>
      </c>
      <c r="C46" s="54">
        <v>43115</v>
      </c>
      <c r="D46" s="92" t="s">
        <v>3552</v>
      </c>
      <c r="E46" s="76">
        <v>43096</v>
      </c>
      <c r="F46" s="76" t="s">
        <v>3988</v>
      </c>
      <c r="G46" s="29" t="s">
        <v>94</v>
      </c>
      <c r="H46" s="67" t="s">
        <v>81</v>
      </c>
      <c r="I46" s="31" t="s">
        <v>424</v>
      </c>
      <c r="J46" s="32">
        <v>2</v>
      </c>
      <c r="K46" s="33">
        <v>3017.24</v>
      </c>
      <c r="L46" s="34">
        <f t="shared" si="4"/>
        <v>965.51679999999999</v>
      </c>
      <c r="M46" s="33">
        <f t="shared" si="5"/>
        <v>6999.9967999999999</v>
      </c>
    </row>
    <row r="47" spans="1:14" x14ac:dyDescent="0.3">
      <c r="A47" s="52" t="s">
        <v>4014</v>
      </c>
      <c r="B47" s="53" t="s">
        <v>4012</v>
      </c>
      <c r="C47" s="54">
        <v>43115</v>
      </c>
      <c r="D47" s="92" t="s">
        <v>3553</v>
      </c>
      <c r="E47" s="76">
        <v>43096</v>
      </c>
      <c r="F47" s="76" t="s">
        <v>3988</v>
      </c>
      <c r="G47" s="29" t="s">
        <v>94</v>
      </c>
      <c r="H47" s="67" t="s">
        <v>560</v>
      </c>
      <c r="I47" s="31" t="s">
        <v>89</v>
      </c>
      <c r="J47" s="32">
        <v>30</v>
      </c>
      <c r="K47" s="33">
        <v>106.9</v>
      </c>
      <c r="L47" s="34">
        <f t="shared" si="4"/>
        <v>513.12</v>
      </c>
      <c r="M47" s="33">
        <f>J47*K47+L47-0.12</f>
        <v>3720</v>
      </c>
    </row>
    <row r="48" spans="1:14" x14ac:dyDescent="0.3">
      <c r="A48" s="52" t="s">
        <v>4008</v>
      </c>
      <c r="B48" s="53" t="s">
        <v>4007</v>
      </c>
      <c r="C48" s="54">
        <v>43115</v>
      </c>
      <c r="D48" s="92" t="s">
        <v>3557</v>
      </c>
      <c r="E48" s="76">
        <v>43096</v>
      </c>
      <c r="F48" s="76" t="s">
        <v>3988</v>
      </c>
      <c r="G48" s="29" t="s">
        <v>398</v>
      </c>
      <c r="H48" s="67" t="s">
        <v>548</v>
      </c>
      <c r="I48" s="31" t="s">
        <v>71</v>
      </c>
      <c r="J48" s="32">
        <v>3</v>
      </c>
      <c r="K48" s="33">
        <v>1800</v>
      </c>
      <c r="L48" s="34">
        <f>J48*K48*0.16</f>
        <v>864</v>
      </c>
      <c r="M48" s="33">
        <f>J48*K48+L48</f>
        <v>6264</v>
      </c>
    </row>
    <row r="49" spans="1:13" x14ac:dyDescent="0.3">
      <c r="A49" s="52" t="s">
        <v>4008</v>
      </c>
      <c r="B49" s="53" t="s">
        <v>4007</v>
      </c>
      <c r="C49" s="54">
        <v>43115</v>
      </c>
      <c r="D49" s="92" t="s">
        <v>3557</v>
      </c>
      <c r="E49" s="76">
        <v>43096</v>
      </c>
      <c r="F49" s="76" t="s">
        <v>3988</v>
      </c>
      <c r="G49" s="29" t="s">
        <v>398</v>
      </c>
      <c r="H49" s="67" t="s">
        <v>411</v>
      </c>
      <c r="I49" s="31" t="s">
        <v>71</v>
      </c>
      <c r="J49" s="32">
        <v>3</v>
      </c>
      <c r="K49" s="33">
        <v>1559.77</v>
      </c>
      <c r="L49" s="34">
        <f>J49*K49*0.16</f>
        <v>748.68959999999993</v>
      </c>
      <c r="M49" s="33">
        <f>J49*K49+L49</f>
        <v>5427.9995999999992</v>
      </c>
    </row>
    <row r="50" spans="1:13" x14ac:dyDescent="0.3">
      <c r="A50" s="52" t="s">
        <v>4008</v>
      </c>
      <c r="B50" s="53" t="s">
        <v>4007</v>
      </c>
      <c r="C50" s="54">
        <v>43115</v>
      </c>
      <c r="D50" s="92" t="s">
        <v>3557</v>
      </c>
      <c r="E50" s="76">
        <v>43096</v>
      </c>
      <c r="F50" s="76" t="s">
        <v>3988</v>
      </c>
      <c r="G50" s="29" t="s">
        <v>398</v>
      </c>
      <c r="H50" s="67" t="s">
        <v>410</v>
      </c>
      <c r="I50" s="31" t="s">
        <v>71</v>
      </c>
      <c r="J50" s="32">
        <v>3</v>
      </c>
      <c r="K50" s="33">
        <v>1559.77</v>
      </c>
      <c r="L50" s="34">
        <f>J50*K50*0.16</f>
        <v>748.68959999999993</v>
      </c>
      <c r="M50" s="33">
        <f>J50*K50+L50</f>
        <v>5427.9995999999992</v>
      </c>
    </row>
    <row r="51" spans="1:13" x14ac:dyDescent="0.3">
      <c r="A51" s="36"/>
      <c r="B51" s="36"/>
      <c r="C51" s="27"/>
      <c r="D51" s="92"/>
      <c r="E51" s="76"/>
      <c r="F51" s="76"/>
      <c r="G51" s="29"/>
      <c r="H51" s="67"/>
      <c r="I51" s="31"/>
      <c r="J51" s="32"/>
      <c r="K51" s="33"/>
      <c r="L51" s="34">
        <f>J51*K51*0.16</f>
        <v>0</v>
      </c>
      <c r="M51" s="33">
        <f>J51*K51+L51</f>
        <v>0</v>
      </c>
    </row>
    <row r="52" spans="1:13" x14ac:dyDescent="0.3">
      <c r="A52" s="36"/>
      <c r="B52" s="36"/>
      <c r="C52" s="27"/>
      <c r="D52" s="92"/>
      <c r="E52" s="76"/>
      <c r="F52" s="76"/>
      <c r="G52" s="29"/>
      <c r="H52" s="67"/>
      <c r="I52" s="31"/>
      <c r="J52" s="32"/>
      <c r="K52" s="33"/>
      <c r="L52" s="34">
        <f t="shared" si="4"/>
        <v>0</v>
      </c>
      <c r="M52" s="33">
        <f t="shared" si="5"/>
        <v>0</v>
      </c>
    </row>
    <row r="53" spans="1:13" x14ac:dyDescent="0.3">
      <c r="A53" s="36"/>
      <c r="B53" s="36"/>
      <c r="C53" s="27"/>
      <c r="D53" s="92" t="s">
        <v>376</v>
      </c>
      <c r="E53" s="76"/>
      <c r="F53" s="76"/>
      <c r="G53" s="29"/>
      <c r="H53" s="67"/>
      <c r="I53" s="31"/>
      <c r="J53" s="32"/>
      <c r="K53" s="33"/>
      <c r="L53" s="34">
        <f>J53*K53*0.16</f>
        <v>0</v>
      </c>
      <c r="M53" s="33">
        <f>J53*K53+L53</f>
        <v>0</v>
      </c>
    </row>
    <row r="54" spans="1:13" x14ac:dyDescent="0.3">
      <c r="A54" s="36"/>
      <c r="B54" s="36"/>
      <c r="C54" s="27"/>
      <c r="D54" s="43"/>
      <c r="E54" s="27"/>
      <c r="F54" s="27"/>
      <c r="G54" s="29"/>
      <c r="H54" s="67"/>
      <c r="I54" s="31"/>
      <c r="J54" s="32"/>
      <c r="K54" s="33"/>
      <c r="L54" s="34">
        <f>J54*K54*0.16</f>
        <v>0</v>
      </c>
      <c r="M54" s="33">
        <f>J54*K54+L54</f>
        <v>0</v>
      </c>
    </row>
    <row r="55" spans="1:13" x14ac:dyDescent="0.3">
      <c r="A55" s="36"/>
      <c r="B55" s="36"/>
      <c r="C55" s="27"/>
      <c r="D55" s="43"/>
      <c r="E55" s="27"/>
      <c r="F55" s="27"/>
      <c r="G55" s="29"/>
      <c r="H55" s="67"/>
      <c r="I55" s="31"/>
      <c r="J55" s="32"/>
      <c r="K55" s="33"/>
      <c r="L55" s="34">
        <f>J55*K55*0.16</f>
        <v>0</v>
      </c>
      <c r="M55" s="33">
        <f>J55*K55+L55</f>
        <v>0</v>
      </c>
    </row>
    <row r="56" spans="1:13" x14ac:dyDescent="0.3">
      <c r="A56" s="26"/>
      <c r="B56" s="26"/>
      <c r="C56" s="26"/>
      <c r="D56" s="28"/>
      <c r="E56" s="27"/>
      <c r="F56" s="27"/>
      <c r="G56" s="29"/>
      <c r="H56" s="67"/>
      <c r="I56" s="31"/>
      <c r="J56" s="32"/>
      <c r="K56" s="33"/>
      <c r="L56" s="34"/>
      <c r="M56" s="33">
        <f>SUM(M14:M55)+0.01</f>
        <v>746150.5932</v>
      </c>
    </row>
    <row r="58" spans="1:13" x14ac:dyDescent="0.3">
      <c r="A58" s="48" t="s">
        <v>35</v>
      </c>
      <c r="B58" s="46" t="s">
        <v>2511</v>
      </c>
    </row>
    <row r="59" spans="1:13" x14ac:dyDescent="0.3">
      <c r="A59" s="18"/>
      <c r="B59" s="15"/>
    </row>
    <row r="60" spans="1:13" x14ac:dyDescent="0.3">
      <c r="A60" s="18"/>
      <c r="B60" s="15"/>
      <c r="D60" s="62"/>
    </row>
    <row r="61" spans="1:13" x14ac:dyDescent="0.3">
      <c r="A61" s="18"/>
      <c r="B61" s="15"/>
      <c r="I61" s="1" t="s">
        <v>376</v>
      </c>
    </row>
    <row r="62" spans="1:13" x14ac:dyDescent="0.3">
      <c r="A62" s="18"/>
      <c r="B62" s="15"/>
    </row>
    <row r="63" spans="1:13" x14ac:dyDescent="0.3">
      <c r="A63" s="18"/>
      <c r="B63" s="15"/>
    </row>
    <row r="64" spans="1:13" x14ac:dyDescent="0.3">
      <c r="A64" s="18"/>
      <c r="B64" s="15"/>
    </row>
    <row r="65" spans="1:13" x14ac:dyDescent="0.3">
      <c r="A65" s="18"/>
      <c r="B65" s="15"/>
    </row>
    <row r="66" spans="1:13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3">
      <c r="A67" s="261" t="s">
        <v>27</v>
      </c>
      <c r="B67" s="261"/>
      <c r="C67" s="261"/>
      <c r="D67" s="39"/>
      <c r="E67" s="261" t="s">
        <v>28</v>
      </c>
      <c r="F67" s="261"/>
      <c r="G67" s="39"/>
      <c r="H67" s="189" t="s">
        <v>29</v>
      </c>
      <c r="I67" s="39"/>
      <c r="J67" s="41"/>
      <c r="K67" s="189" t="s">
        <v>30</v>
      </c>
      <c r="L67" s="41"/>
      <c r="M67" s="39"/>
    </row>
    <row r="68" spans="1:13" ht="13.9" customHeight="1" x14ac:dyDescent="0.3">
      <c r="A68" s="263" t="s">
        <v>0</v>
      </c>
      <c r="B68" s="263"/>
      <c r="C68" s="263"/>
      <c r="D68" s="39"/>
      <c r="E68" s="262" t="s">
        <v>1</v>
      </c>
      <c r="F68" s="262"/>
      <c r="G68" s="39"/>
      <c r="H68" s="42" t="s">
        <v>2</v>
      </c>
      <c r="I68" s="39"/>
      <c r="J68" s="262" t="s">
        <v>31</v>
      </c>
      <c r="K68" s="262"/>
      <c r="L68" s="262"/>
      <c r="M68" s="39"/>
    </row>
    <row r="69" spans="1:13" x14ac:dyDescent="0.3">
      <c r="A69" s="253"/>
      <c r="B69" s="253"/>
      <c r="C69" s="253"/>
    </row>
    <row r="70" spans="1:13" s="15" customFormat="1" ht="15" customHeight="1" x14ac:dyDescent="0.25">
      <c r="A70" s="257" t="s">
        <v>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</row>
  </sheetData>
  <customSheetViews>
    <customSheetView guid="{B46C6F73-E576-4327-952E-D30557363BE2}" showPageBreaks="1" topLeftCell="I37">
      <selection activeCell="M57" sqref="M5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37">
      <selection activeCell="M57" sqref="M5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70:M70"/>
    <mergeCell ref="A11:B11"/>
    <mergeCell ref="C11:G11"/>
    <mergeCell ref="I11:M11"/>
    <mergeCell ref="E67:F67"/>
    <mergeCell ref="E68:F68"/>
    <mergeCell ref="J68:L68"/>
    <mergeCell ref="A67:C67"/>
    <mergeCell ref="A68:C68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9"/>
  <sheetViews>
    <sheetView topLeftCell="H12" zoomScaleNormal="100" workbookViewId="0">
      <selection activeCell="L32" sqref="L32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4257812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8.75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8.75" x14ac:dyDescent="0.3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8.75" x14ac:dyDescent="0.3">
      <c r="A5" s="152" t="s">
        <v>7</v>
      </c>
      <c r="B5" s="48" t="s">
        <v>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9" customHeight="1" x14ac:dyDescent="0.3">
      <c r="A6" s="18"/>
      <c r="B6" s="18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1623</v>
      </c>
      <c r="D11" s="259"/>
      <c r="E11" s="259"/>
      <c r="F11" s="259"/>
      <c r="G11" s="259"/>
      <c r="H11" s="8" t="s">
        <v>13</v>
      </c>
      <c r="I11" s="260" t="s">
        <v>777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2023</v>
      </c>
      <c r="B14" s="53" t="s">
        <v>2021</v>
      </c>
      <c r="C14" s="54">
        <v>42965</v>
      </c>
      <c r="D14" s="75"/>
      <c r="E14" s="76"/>
      <c r="F14" s="76" t="s">
        <v>42</v>
      </c>
      <c r="G14" s="38" t="s">
        <v>41</v>
      </c>
      <c r="H14" s="77" t="s">
        <v>1621</v>
      </c>
      <c r="I14" s="50"/>
      <c r="J14" s="78"/>
      <c r="K14" s="138"/>
      <c r="L14" s="34">
        <f>J14*K14*0.16</f>
        <v>0</v>
      </c>
      <c r="M14" s="33">
        <v>13300</v>
      </c>
    </row>
    <row r="15" spans="1:13" ht="25.5" x14ac:dyDescent="0.3">
      <c r="A15" s="52" t="s">
        <v>2024</v>
      </c>
      <c r="B15" s="53" t="s">
        <v>2022</v>
      </c>
      <c r="C15" s="54">
        <v>42972</v>
      </c>
      <c r="D15" s="75"/>
      <c r="E15" s="76"/>
      <c r="F15" s="76" t="s">
        <v>42</v>
      </c>
      <c r="G15" s="38" t="s">
        <v>41</v>
      </c>
      <c r="H15" s="77" t="s">
        <v>1626</v>
      </c>
      <c r="I15" s="50"/>
      <c r="J15" s="78"/>
      <c r="K15" s="138"/>
      <c r="L15" s="34">
        <f>J15*K15*0.16</f>
        <v>0</v>
      </c>
      <c r="M15" s="33">
        <v>16000</v>
      </c>
    </row>
    <row r="16" spans="1:13" ht="25.5" x14ac:dyDescent="0.3">
      <c r="A16" s="52" t="s">
        <v>2295</v>
      </c>
      <c r="B16" s="53" t="s">
        <v>2294</v>
      </c>
      <c r="C16" s="54">
        <v>42979</v>
      </c>
      <c r="D16" s="75"/>
      <c r="E16" s="76"/>
      <c r="F16" s="76" t="s">
        <v>42</v>
      </c>
      <c r="G16" s="29" t="s">
        <v>41</v>
      </c>
      <c r="H16" s="77" t="s">
        <v>1641</v>
      </c>
      <c r="I16" s="50"/>
      <c r="J16" s="78"/>
      <c r="K16" s="138"/>
      <c r="L16" s="34">
        <f t="shared" ref="L16:L24" si="0">J16*K16*0.16</f>
        <v>0</v>
      </c>
      <c r="M16" s="33">
        <v>16000</v>
      </c>
    </row>
    <row r="17" spans="1:13" x14ac:dyDescent="0.3">
      <c r="A17" s="52" t="s">
        <v>2298</v>
      </c>
      <c r="B17" s="53" t="s">
        <v>2296</v>
      </c>
      <c r="C17" s="54">
        <v>42986</v>
      </c>
      <c r="D17" s="92">
        <v>92</v>
      </c>
      <c r="E17" s="76">
        <v>42979</v>
      </c>
      <c r="F17" s="76" t="s">
        <v>630</v>
      </c>
      <c r="G17" s="29" t="s">
        <v>94</v>
      </c>
      <c r="H17" s="77" t="s">
        <v>81</v>
      </c>
      <c r="I17" s="50" t="s">
        <v>424</v>
      </c>
      <c r="J17" s="78">
        <v>3</v>
      </c>
      <c r="K17" s="139">
        <v>3017.24</v>
      </c>
      <c r="L17" s="34">
        <f t="shared" si="0"/>
        <v>1448.2751999999998</v>
      </c>
      <c r="M17" s="33">
        <f t="shared" ref="M17:M24" si="1">J17*K17+L17</f>
        <v>10499.995199999999</v>
      </c>
    </row>
    <row r="18" spans="1:13" x14ac:dyDescent="0.3">
      <c r="A18" s="52" t="s">
        <v>2299</v>
      </c>
      <c r="B18" s="53" t="s">
        <v>2297</v>
      </c>
      <c r="C18" s="54">
        <v>42986</v>
      </c>
      <c r="D18" s="92" t="s">
        <v>1670</v>
      </c>
      <c r="E18" s="76">
        <v>42979</v>
      </c>
      <c r="F18" s="76" t="s">
        <v>630</v>
      </c>
      <c r="G18" s="29" t="s">
        <v>94</v>
      </c>
      <c r="H18" s="67" t="s">
        <v>1671</v>
      </c>
      <c r="I18" s="31" t="s">
        <v>96</v>
      </c>
      <c r="J18" s="32">
        <v>360</v>
      </c>
      <c r="K18" s="140">
        <v>106.9</v>
      </c>
      <c r="L18" s="34">
        <f t="shared" si="0"/>
        <v>6157.4400000000005</v>
      </c>
      <c r="M18" s="33">
        <f>J18*K18+L18-1.41</f>
        <v>44640.03</v>
      </c>
    </row>
    <row r="19" spans="1:13" x14ac:dyDescent="0.3">
      <c r="A19" s="52" t="s">
        <v>2299</v>
      </c>
      <c r="B19" s="53" t="s">
        <v>2297</v>
      </c>
      <c r="C19" s="54">
        <v>42986</v>
      </c>
      <c r="D19" s="92" t="s">
        <v>1670</v>
      </c>
      <c r="E19" s="76">
        <v>42979</v>
      </c>
      <c r="F19" s="76" t="s">
        <v>630</v>
      </c>
      <c r="G19" s="29" t="s">
        <v>94</v>
      </c>
      <c r="H19" s="67" t="s">
        <v>562</v>
      </c>
      <c r="I19" s="31" t="s">
        <v>96</v>
      </c>
      <c r="J19" s="32">
        <v>6</v>
      </c>
      <c r="K19" s="140">
        <v>1034.48</v>
      </c>
      <c r="L19" s="34">
        <f t="shared" si="0"/>
        <v>993.10080000000005</v>
      </c>
      <c r="M19" s="33">
        <f t="shared" si="1"/>
        <v>7199.9808000000003</v>
      </c>
    </row>
    <row r="20" spans="1:13" s="14" customFormat="1" ht="13.5" x14ac:dyDescent="0.25">
      <c r="A20" s="52" t="s">
        <v>2299</v>
      </c>
      <c r="B20" s="53" t="s">
        <v>2297</v>
      </c>
      <c r="C20" s="54">
        <v>42986</v>
      </c>
      <c r="D20" s="92" t="s">
        <v>1670</v>
      </c>
      <c r="E20" s="76">
        <v>42979</v>
      </c>
      <c r="F20" s="76" t="s">
        <v>630</v>
      </c>
      <c r="G20" s="29" t="s">
        <v>94</v>
      </c>
      <c r="H20" s="67" t="s">
        <v>291</v>
      </c>
      <c r="I20" s="31" t="s">
        <v>117</v>
      </c>
      <c r="J20" s="32">
        <v>2</v>
      </c>
      <c r="K20" s="140">
        <v>3879.31</v>
      </c>
      <c r="L20" s="34">
        <f t="shared" si="0"/>
        <v>1241.3792000000001</v>
      </c>
      <c r="M20" s="33">
        <f t="shared" si="1"/>
        <v>8999.9992000000002</v>
      </c>
    </row>
    <row r="21" spans="1:13" x14ac:dyDescent="0.3">
      <c r="A21" s="52" t="s">
        <v>2301</v>
      </c>
      <c r="B21" s="53" t="s">
        <v>2300</v>
      </c>
      <c r="C21" s="54">
        <v>42996</v>
      </c>
      <c r="D21" s="92" t="s">
        <v>2096</v>
      </c>
      <c r="E21" s="76">
        <v>42985</v>
      </c>
      <c r="F21" s="76" t="s">
        <v>631</v>
      </c>
      <c r="G21" s="29" t="s">
        <v>138</v>
      </c>
      <c r="H21" s="68" t="s">
        <v>549</v>
      </c>
      <c r="I21" s="31" t="s">
        <v>142</v>
      </c>
      <c r="J21" s="32">
        <v>10</v>
      </c>
      <c r="K21" s="140">
        <v>1210</v>
      </c>
      <c r="L21" s="34">
        <f t="shared" si="0"/>
        <v>1936</v>
      </c>
      <c r="M21" s="33">
        <f t="shared" si="1"/>
        <v>14036</v>
      </c>
    </row>
    <row r="22" spans="1:13" x14ac:dyDescent="0.3">
      <c r="A22" s="52" t="s">
        <v>2301</v>
      </c>
      <c r="B22" s="53" t="s">
        <v>2300</v>
      </c>
      <c r="C22" s="54">
        <v>42996</v>
      </c>
      <c r="D22" s="92" t="s">
        <v>2096</v>
      </c>
      <c r="E22" s="76">
        <v>42985</v>
      </c>
      <c r="F22" s="76" t="s">
        <v>631</v>
      </c>
      <c r="G22" s="29" t="s">
        <v>138</v>
      </c>
      <c r="H22" s="68" t="s">
        <v>411</v>
      </c>
      <c r="I22" s="31" t="s">
        <v>142</v>
      </c>
      <c r="J22" s="32">
        <v>5</v>
      </c>
      <c r="K22" s="140">
        <v>1540</v>
      </c>
      <c r="L22" s="34">
        <f t="shared" si="0"/>
        <v>1232</v>
      </c>
      <c r="M22" s="33">
        <f t="shared" si="1"/>
        <v>8932</v>
      </c>
    </row>
    <row r="23" spans="1:13" ht="25.5" x14ac:dyDescent="0.3">
      <c r="A23" s="52" t="s">
        <v>2303</v>
      </c>
      <c r="B23" s="53" t="s">
        <v>2302</v>
      </c>
      <c r="C23" s="54">
        <v>42996</v>
      </c>
      <c r="D23" s="92" t="s">
        <v>2104</v>
      </c>
      <c r="E23" s="76">
        <v>42985</v>
      </c>
      <c r="F23" s="76" t="s">
        <v>639</v>
      </c>
      <c r="G23" s="29" t="s">
        <v>138</v>
      </c>
      <c r="H23" s="68" t="s">
        <v>2103</v>
      </c>
      <c r="I23" s="31" t="s">
        <v>96</v>
      </c>
      <c r="J23" s="32">
        <v>8</v>
      </c>
      <c r="K23" s="140">
        <v>3080</v>
      </c>
      <c r="L23" s="34">
        <f t="shared" si="0"/>
        <v>3942.4</v>
      </c>
      <c r="M23" s="33">
        <f t="shared" si="1"/>
        <v>28582.400000000001</v>
      </c>
    </row>
    <row r="24" spans="1:13" x14ac:dyDescent="0.3">
      <c r="A24" s="52" t="s">
        <v>2731</v>
      </c>
      <c r="B24" s="53" t="s">
        <v>2730</v>
      </c>
      <c r="C24" s="54">
        <v>43010</v>
      </c>
      <c r="D24" s="92" t="s">
        <v>2456</v>
      </c>
      <c r="E24" s="76">
        <v>43005</v>
      </c>
      <c r="F24" s="76" t="s">
        <v>631</v>
      </c>
      <c r="G24" s="29" t="s">
        <v>214</v>
      </c>
      <c r="H24" s="68" t="s">
        <v>549</v>
      </c>
      <c r="I24" s="31" t="s">
        <v>142</v>
      </c>
      <c r="J24" s="32">
        <v>10</v>
      </c>
      <c r="K24" s="33">
        <v>1210</v>
      </c>
      <c r="L24" s="34">
        <f t="shared" si="0"/>
        <v>1936</v>
      </c>
      <c r="M24" s="33">
        <f t="shared" si="1"/>
        <v>14036</v>
      </c>
    </row>
    <row r="25" spans="1:13" ht="25.5" x14ac:dyDescent="0.3">
      <c r="A25" s="52" t="s">
        <v>2733</v>
      </c>
      <c r="B25" s="53" t="s">
        <v>2732</v>
      </c>
      <c r="C25" s="54">
        <v>43034</v>
      </c>
      <c r="D25" s="92" t="s">
        <v>2529</v>
      </c>
      <c r="E25" s="76">
        <v>43028</v>
      </c>
      <c r="F25" s="76" t="s">
        <v>639</v>
      </c>
      <c r="G25" s="29" t="s">
        <v>2521</v>
      </c>
      <c r="H25" s="68" t="s">
        <v>2528</v>
      </c>
      <c r="I25" s="30" t="s">
        <v>2523</v>
      </c>
      <c r="J25" s="32">
        <v>1</v>
      </c>
      <c r="K25" s="33">
        <v>12320</v>
      </c>
      <c r="L25" s="34">
        <f>J25*K25*0.16</f>
        <v>1971.2</v>
      </c>
      <c r="M25" s="33">
        <f>J25*K25+L25</f>
        <v>14291.2</v>
      </c>
    </row>
    <row r="26" spans="1:13" ht="25.5" x14ac:dyDescent="0.3">
      <c r="A26" s="52" t="s">
        <v>2733</v>
      </c>
      <c r="B26" s="53" t="s">
        <v>2732</v>
      </c>
      <c r="C26" s="54">
        <v>43034</v>
      </c>
      <c r="D26" s="92" t="s">
        <v>2529</v>
      </c>
      <c r="E26" s="76">
        <v>43028</v>
      </c>
      <c r="F26" s="76" t="s">
        <v>639</v>
      </c>
      <c r="G26" s="29" t="s">
        <v>2521</v>
      </c>
      <c r="H26" s="68" t="s">
        <v>2530</v>
      </c>
      <c r="I26" s="30" t="s">
        <v>2523</v>
      </c>
      <c r="J26" s="32">
        <v>1</v>
      </c>
      <c r="K26" s="33">
        <v>1925</v>
      </c>
      <c r="L26" s="34">
        <f>J26*K26*0.16</f>
        <v>308</v>
      </c>
      <c r="M26" s="33">
        <f>J26*K26+L26</f>
        <v>2233</v>
      </c>
    </row>
    <row r="27" spans="1:13" x14ac:dyDescent="0.3">
      <c r="A27" s="26"/>
      <c r="B27" s="26"/>
      <c r="C27" s="27"/>
      <c r="D27" s="92"/>
      <c r="E27" s="76"/>
      <c r="F27" s="76"/>
      <c r="G27" s="29"/>
      <c r="H27" s="68"/>
      <c r="I27" s="31"/>
      <c r="J27" s="32"/>
      <c r="K27" s="33"/>
      <c r="L27" s="34">
        <f>J27*K27*0.16</f>
        <v>0</v>
      </c>
      <c r="M27" s="33">
        <f>J27*K27+L27</f>
        <v>0</v>
      </c>
    </row>
    <row r="28" spans="1:13" x14ac:dyDescent="0.3">
      <c r="A28" s="26"/>
      <c r="B28" s="26"/>
      <c r="C28" s="26"/>
      <c r="D28" s="28"/>
      <c r="E28" s="27"/>
      <c r="F28" s="27"/>
      <c r="G28" s="29"/>
      <c r="H28" s="67"/>
      <c r="I28" s="31"/>
      <c r="J28" s="32"/>
      <c r="K28" s="33"/>
      <c r="L28" s="34"/>
      <c r="M28" s="33">
        <f>SUM(M14:M27)</f>
        <v>198750.60520000002</v>
      </c>
    </row>
    <row r="29" spans="1:13" ht="9" customHeight="1" x14ac:dyDescent="0.3"/>
    <row r="30" spans="1:13" x14ac:dyDescent="0.3">
      <c r="A30" s="48" t="s">
        <v>35</v>
      </c>
      <c r="B30" s="46" t="s">
        <v>1622</v>
      </c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151" t="s">
        <v>29</v>
      </c>
      <c r="I36" s="39"/>
      <c r="J36" s="41"/>
      <c r="K36" s="151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H12">
      <selection activeCell="L32" sqref="L3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2">
      <selection activeCell="L32" sqref="L3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7"/>
  <sheetViews>
    <sheetView topLeftCell="H25" workbookViewId="0">
      <selection activeCell="L45" sqref="L45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2.7109375" style="1" bestFit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8.75" x14ac:dyDescent="0.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8.75" x14ac:dyDescent="0.3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18.75" x14ac:dyDescent="0.3">
      <c r="A5" s="158" t="s">
        <v>7</v>
      </c>
      <c r="B5" s="48" t="s">
        <v>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8.75" x14ac:dyDescent="0.3">
      <c r="A6" s="18"/>
      <c r="B6" s="1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1628</v>
      </c>
      <c r="D11" s="259"/>
      <c r="E11" s="259"/>
      <c r="F11" s="259"/>
      <c r="G11" s="259"/>
      <c r="H11" s="8" t="s">
        <v>13</v>
      </c>
      <c r="I11" s="260" t="s">
        <v>3199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2030</v>
      </c>
      <c r="B14" s="53" t="s">
        <v>2029</v>
      </c>
      <c r="C14" s="54">
        <v>42972</v>
      </c>
      <c r="D14" s="75"/>
      <c r="E14" s="76"/>
      <c r="F14" s="76" t="s">
        <v>42</v>
      </c>
      <c r="G14" s="38" t="s">
        <v>41</v>
      </c>
      <c r="H14" s="77" t="s">
        <v>1626</v>
      </c>
      <c r="I14" s="50"/>
      <c r="J14" s="78"/>
      <c r="K14" s="138"/>
      <c r="L14" s="34">
        <f t="shared" ref="L14:L24" si="0">J14*K14*0.16</f>
        <v>0</v>
      </c>
      <c r="M14" s="33">
        <v>5400</v>
      </c>
    </row>
    <row r="15" spans="1:13" ht="25.5" x14ac:dyDescent="0.3">
      <c r="A15" s="52" t="s">
        <v>2736</v>
      </c>
      <c r="B15" s="53" t="s">
        <v>2734</v>
      </c>
      <c r="C15" s="54">
        <v>43013</v>
      </c>
      <c r="D15" s="75"/>
      <c r="E15" s="76"/>
      <c r="F15" s="76" t="s">
        <v>42</v>
      </c>
      <c r="G15" s="38" t="s">
        <v>41</v>
      </c>
      <c r="H15" s="77" t="s">
        <v>2457</v>
      </c>
      <c r="I15" s="50"/>
      <c r="J15" s="78"/>
      <c r="K15" s="138"/>
      <c r="L15" s="34">
        <f t="shared" si="0"/>
        <v>0</v>
      </c>
      <c r="M15" s="33">
        <v>3900</v>
      </c>
    </row>
    <row r="16" spans="1:13" ht="25.5" x14ac:dyDescent="0.3">
      <c r="A16" s="52" t="s">
        <v>2737</v>
      </c>
      <c r="B16" s="53" t="s">
        <v>2735</v>
      </c>
      <c r="C16" s="54">
        <v>43021</v>
      </c>
      <c r="D16" s="75"/>
      <c r="E16" s="76"/>
      <c r="F16" s="76" t="s">
        <v>42</v>
      </c>
      <c r="G16" s="29" t="s">
        <v>41</v>
      </c>
      <c r="H16" s="77" t="s">
        <v>2459</v>
      </c>
      <c r="I16" s="50"/>
      <c r="J16" s="78"/>
      <c r="K16" s="138"/>
      <c r="L16" s="34">
        <f t="shared" si="0"/>
        <v>0</v>
      </c>
      <c r="M16" s="33">
        <v>11700</v>
      </c>
    </row>
    <row r="17" spans="1:13" x14ac:dyDescent="0.3">
      <c r="A17" s="52" t="s">
        <v>2747</v>
      </c>
      <c r="B17" s="53" t="s">
        <v>2744</v>
      </c>
      <c r="C17" s="54">
        <v>43031</v>
      </c>
      <c r="D17" s="75" t="s">
        <v>2495</v>
      </c>
      <c r="E17" s="76">
        <v>43021</v>
      </c>
      <c r="F17" s="76" t="s">
        <v>639</v>
      </c>
      <c r="G17" s="29" t="s">
        <v>58</v>
      </c>
      <c r="H17" s="77" t="s">
        <v>2496</v>
      </c>
      <c r="I17" s="50" t="s">
        <v>387</v>
      </c>
      <c r="J17" s="78">
        <v>15</v>
      </c>
      <c r="K17" s="139">
        <v>600</v>
      </c>
      <c r="L17" s="34">
        <f t="shared" si="0"/>
        <v>1440</v>
      </c>
      <c r="M17" s="33">
        <f>J17*K17+L17</f>
        <v>10440</v>
      </c>
    </row>
    <row r="18" spans="1:13" x14ac:dyDescent="0.3">
      <c r="A18" s="52" t="s">
        <v>2749</v>
      </c>
      <c r="B18" s="53" t="s">
        <v>2745</v>
      </c>
      <c r="C18" s="54">
        <v>43031</v>
      </c>
      <c r="D18" s="92" t="s">
        <v>2497</v>
      </c>
      <c r="E18" s="76">
        <v>43021</v>
      </c>
      <c r="F18" s="76" t="s">
        <v>639</v>
      </c>
      <c r="G18" s="29" t="s">
        <v>58</v>
      </c>
      <c r="H18" s="67" t="s">
        <v>323</v>
      </c>
      <c r="I18" s="31" t="s">
        <v>219</v>
      </c>
      <c r="J18" s="32">
        <v>96</v>
      </c>
      <c r="K18" s="140">
        <v>350</v>
      </c>
      <c r="L18" s="34">
        <f t="shared" si="0"/>
        <v>5376</v>
      </c>
      <c r="M18" s="33">
        <f>J18*K18+L18</f>
        <v>38976</v>
      </c>
    </row>
    <row r="19" spans="1:13" x14ac:dyDescent="0.3">
      <c r="A19" s="52" t="s">
        <v>2748</v>
      </c>
      <c r="B19" s="53" t="s">
        <v>2746</v>
      </c>
      <c r="C19" s="54">
        <v>43031</v>
      </c>
      <c r="D19" s="92" t="s">
        <v>2498</v>
      </c>
      <c r="E19" s="76">
        <v>43021</v>
      </c>
      <c r="F19" s="76" t="s">
        <v>639</v>
      </c>
      <c r="G19" s="29" t="s">
        <v>58</v>
      </c>
      <c r="H19" s="67" t="s">
        <v>2499</v>
      </c>
      <c r="I19" s="31" t="s">
        <v>387</v>
      </c>
      <c r="J19" s="32">
        <v>15</v>
      </c>
      <c r="K19" s="140">
        <v>517.25</v>
      </c>
      <c r="L19" s="34">
        <f t="shared" si="0"/>
        <v>1241.4000000000001</v>
      </c>
      <c r="M19" s="33">
        <f>J19*K19+L19</f>
        <v>9000.15</v>
      </c>
    </row>
    <row r="20" spans="1:13" s="14" customFormat="1" ht="25.5" x14ac:dyDescent="0.25">
      <c r="A20" s="52" t="s">
        <v>2739</v>
      </c>
      <c r="B20" s="53" t="s">
        <v>2738</v>
      </c>
      <c r="C20" s="54">
        <v>43028</v>
      </c>
      <c r="D20" s="92"/>
      <c r="E20" s="76"/>
      <c r="F20" s="76" t="s">
        <v>42</v>
      </c>
      <c r="G20" s="29" t="s">
        <v>41</v>
      </c>
      <c r="H20" s="67" t="s">
        <v>2510</v>
      </c>
      <c r="I20" s="31"/>
      <c r="J20" s="32"/>
      <c r="K20" s="140"/>
      <c r="L20" s="34">
        <f t="shared" si="0"/>
        <v>0</v>
      </c>
      <c r="M20" s="33">
        <v>18600</v>
      </c>
    </row>
    <row r="21" spans="1:13" x14ac:dyDescent="0.3">
      <c r="A21" s="52" t="s">
        <v>2743</v>
      </c>
      <c r="B21" s="53" t="s">
        <v>2742</v>
      </c>
      <c r="C21" s="54">
        <v>43038</v>
      </c>
      <c r="D21" s="92" t="s">
        <v>2599</v>
      </c>
      <c r="E21" s="76">
        <v>43028</v>
      </c>
      <c r="F21" s="76" t="s">
        <v>631</v>
      </c>
      <c r="G21" s="29" t="s">
        <v>2600</v>
      </c>
      <c r="H21" s="68" t="s">
        <v>76</v>
      </c>
      <c r="I21" s="31" t="s">
        <v>71</v>
      </c>
      <c r="J21" s="32">
        <v>8</v>
      </c>
      <c r="K21" s="140">
        <v>1400</v>
      </c>
      <c r="L21" s="34">
        <f t="shared" si="0"/>
        <v>1792</v>
      </c>
      <c r="M21" s="33">
        <f>J21*K21+L21</f>
        <v>12992</v>
      </c>
    </row>
    <row r="22" spans="1:13" ht="25.5" x14ac:dyDescent="0.3">
      <c r="A22" s="52" t="s">
        <v>2740</v>
      </c>
      <c r="B22" s="53" t="s">
        <v>2741</v>
      </c>
      <c r="C22" s="54">
        <v>43035</v>
      </c>
      <c r="D22" s="92"/>
      <c r="E22" s="76"/>
      <c r="F22" s="76" t="s">
        <v>42</v>
      </c>
      <c r="G22" s="29" t="s">
        <v>41</v>
      </c>
      <c r="H22" s="68" t="s">
        <v>2601</v>
      </c>
      <c r="I22" s="31"/>
      <c r="J22" s="32"/>
      <c r="K22" s="140"/>
      <c r="L22" s="34">
        <f t="shared" si="0"/>
        <v>0</v>
      </c>
      <c r="M22" s="33">
        <v>17200</v>
      </c>
    </row>
    <row r="23" spans="1:13" ht="25.5" x14ac:dyDescent="0.3">
      <c r="A23" s="52" t="s">
        <v>3190</v>
      </c>
      <c r="B23" s="53" t="s">
        <v>3189</v>
      </c>
      <c r="C23" s="54">
        <v>43042</v>
      </c>
      <c r="D23" s="92"/>
      <c r="E23" s="76"/>
      <c r="F23" s="76" t="s">
        <v>42</v>
      </c>
      <c r="G23" s="29" t="s">
        <v>41</v>
      </c>
      <c r="H23" s="68" t="s">
        <v>2603</v>
      </c>
      <c r="I23" s="31"/>
      <c r="J23" s="32"/>
      <c r="K23" s="140"/>
      <c r="L23" s="34">
        <f t="shared" si="0"/>
        <v>0</v>
      </c>
      <c r="M23" s="33">
        <v>16500</v>
      </c>
    </row>
    <row r="24" spans="1:13" x14ac:dyDescent="0.3">
      <c r="A24" s="52" t="s">
        <v>3198</v>
      </c>
      <c r="B24" s="53" t="s">
        <v>3197</v>
      </c>
      <c r="C24" s="54">
        <v>43042</v>
      </c>
      <c r="D24" s="92" t="s">
        <v>2964</v>
      </c>
      <c r="E24" s="76">
        <v>43034</v>
      </c>
      <c r="F24" s="76" t="s">
        <v>630</v>
      </c>
      <c r="G24" s="29" t="s">
        <v>94</v>
      </c>
      <c r="H24" s="68" t="s">
        <v>81</v>
      </c>
      <c r="I24" s="31" t="s">
        <v>424</v>
      </c>
      <c r="J24" s="32">
        <v>2</v>
      </c>
      <c r="K24" s="33">
        <v>3017.24</v>
      </c>
      <c r="L24" s="34">
        <f t="shared" si="0"/>
        <v>965.51679999999999</v>
      </c>
      <c r="M24" s="33">
        <f>J24*K24+L24</f>
        <v>6999.9967999999999</v>
      </c>
    </row>
    <row r="25" spans="1:13" x14ac:dyDescent="0.3">
      <c r="A25" s="52" t="s">
        <v>3201</v>
      </c>
      <c r="B25" s="53" t="s">
        <v>3200</v>
      </c>
      <c r="C25" s="54">
        <v>43042</v>
      </c>
      <c r="D25" s="92" t="s">
        <v>2965</v>
      </c>
      <c r="E25" s="76">
        <v>43034</v>
      </c>
      <c r="F25" s="76" t="s">
        <v>630</v>
      </c>
      <c r="G25" s="29" t="s">
        <v>94</v>
      </c>
      <c r="H25" s="68" t="s">
        <v>97</v>
      </c>
      <c r="I25" s="31" t="s">
        <v>99</v>
      </c>
      <c r="J25" s="32">
        <v>1</v>
      </c>
      <c r="K25" s="33">
        <v>3879.31</v>
      </c>
      <c r="L25" s="34">
        <f t="shared" ref="L25:L38" si="1">J25*K25*0.16</f>
        <v>620.68960000000004</v>
      </c>
      <c r="M25" s="33">
        <f>J25*K25+L25</f>
        <v>4499.9996000000001</v>
      </c>
    </row>
    <row r="26" spans="1:13" x14ac:dyDescent="0.3">
      <c r="A26" s="52" t="s">
        <v>3203</v>
      </c>
      <c r="B26" s="53" t="s">
        <v>3202</v>
      </c>
      <c r="C26" s="54">
        <v>43049</v>
      </c>
      <c r="D26" s="92" t="s">
        <v>3003</v>
      </c>
      <c r="E26" s="76">
        <v>43040</v>
      </c>
      <c r="F26" s="76" t="s">
        <v>630</v>
      </c>
      <c r="G26" s="29" t="s">
        <v>80</v>
      </c>
      <c r="H26" s="68" t="s">
        <v>81</v>
      </c>
      <c r="I26" s="31" t="s">
        <v>257</v>
      </c>
      <c r="J26" s="32">
        <v>60</v>
      </c>
      <c r="K26" s="33">
        <v>159.5</v>
      </c>
      <c r="L26" s="34">
        <f t="shared" si="1"/>
        <v>1531.2</v>
      </c>
      <c r="M26" s="33">
        <f>J26*K26+L26</f>
        <v>11101.2</v>
      </c>
    </row>
    <row r="27" spans="1:13" ht="25.5" x14ac:dyDescent="0.3">
      <c r="A27" s="52" t="s">
        <v>3192</v>
      </c>
      <c r="B27" s="53" t="s">
        <v>3191</v>
      </c>
      <c r="C27" s="54">
        <v>43049</v>
      </c>
      <c r="D27" s="92"/>
      <c r="E27" s="76"/>
      <c r="F27" s="76" t="s">
        <v>42</v>
      </c>
      <c r="G27" s="29" t="s">
        <v>41</v>
      </c>
      <c r="H27" s="68" t="s">
        <v>3024</v>
      </c>
      <c r="I27" s="31"/>
      <c r="J27" s="32"/>
      <c r="K27" s="33"/>
      <c r="L27" s="34">
        <f t="shared" si="1"/>
        <v>0</v>
      </c>
      <c r="M27" s="33">
        <v>20800</v>
      </c>
    </row>
    <row r="28" spans="1:13" x14ac:dyDescent="0.3">
      <c r="A28" s="52" t="s">
        <v>3205</v>
      </c>
      <c r="B28" s="53" t="s">
        <v>3204</v>
      </c>
      <c r="C28" s="54">
        <v>43055</v>
      </c>
      <c r="D28" s="92" t="s">
        <v>3054</v>
      </c>
      <c r="E28" s="76">
        <v>43047</v>
      </c>
      <c r="F28" s="76" t="s">
        <v>631</v>
      </c>
      <c r="G28" s="29" t="s">
        <v>58</v>
      </c>
      <c r="H28" s="68" t="s">
        <v>76</v>
      </c>
      <c r="I28" s="31" t="s">
        <v>71</v>
      </c>
      <c r="J28" s="32">
        <v>15</v>
      </c>
      <c r="K28" s="33">
        <v>1400</v>
      </c>
      <c r="L28" s="34">
        <f t="shared" si="1"/>
        <v>3360</v>
      </c>
      <c r="M28" s="33">
        <f>J28*K28+L28</f>
        <v>24360</v>
      </c>
    </row>
    <row r="29" spans="1:13" ht="25.5" x14ac:dyDescent="0.3">
      <c r="A29" s="52" t="s">
        <v>3195</v>
      </c>
      <c r="B29" s="53" t="s">
        <v>3193</v>
      </c>
      <c r="C29" s="54">
        <v>43055</v>
      </c>
      <c r="D29" s="92"/>
      <c r="E29" s="76"/>
      <c r="F29" s="76" t="s">
        <v>42</v>
      </c>
      <c r="G29" s="29" t="s">
        <v>41</v>
      </c>
      <c r="H29" s="68" t="s">
        <v>3060</v>
      </c>
      <c r="I29" s="31"/>
      <c r="J29" s="32"/>
      <c r="K29" s="33"/>
      <c r="L29" s="34">
        <f t="shared" si="1"/>
        <v>0</v>
      </c>
      <c r="M29" s="33">
        <v>20100</v>
      </c>
    </row>
    <row r="30" spans="1:13" ht="25.5" x14ac:dyDescent="0.3">
      <c r="A30" s="52" t="s">
        <v>3196</v>
      </c>
      <c r="B30" s="53" t="s">
        <v>3194</v>
      </c>
      <c r="C30" s="54">
        <v>43063</v>
      </c>
      <c r="D30" s="92"/>
      <c r="E30" s="76"/>
      <c r="F30" s="76" t="s">
        <v>42</v>
      </c>
      <c r="G30" s="29" t="s">
        <v>41</v>
      </c>
      <c r="H30" s="68" t="s">
        <v>3061</v>
      </c>
      <c r="I30" s="31"/>
      <c r="J30" s="32"/>
      <c r="K30" s="33"/>
      <c r="L30" s="34">
        <f t="shared" si="1"/>
        <v>0</v>
      </c>
      <c r="M30" s="33">
        <v>17700</v>
      </c>
    </row>
    <row r="31" spans="1:13" ht="25.5" x14ac:dyDescent="0.3">
      <c r="A31" s="52" t="s">
        <v>3696</v>
      </c>
      <c r="B31" s="53" t="s">
        <v>3695</v>
      </c>
      <c r="C31" s="54">
        <v>43070</v>
      </c>
      <c r="D31" s="92"/>
      <c r="E31" s="76"/>
      <c r="F31" s="76" t="s">
        <v>42</v>
      </c>
      <c r="G31" s="29" t="s">
        <v>41</v>
      </c>
      <c r="H31" s="68" t="s">
        <v>3083</v>
      </c>
      <c r="I31" s="31"/>
      <c r="J31" s="32"/>
      <c r="K31" s="33"/>
      <c r="L31" s="34">
        <f t="shared" si="1"/>
        <v>0</v>
      </c>
      <c r="M31" s="33">
        <v>9300</v>
      </c>
    </row>
    <row r="32" spans="1:13" x14ac:dyDescent="0.3">
      <c r="A32" s="52" t="s">
        <v>3700</v>
      </c>
      <c r="B32" s="53" t="s">
        <v>3699</v>
      </c>
      <c r="C32" s="54">
        <v>43082</v>
      </c>
      <c r="D32" s="92" t="s">
        <v>3370</v>
      </c>
      <c r="E32" s="76">
        <v>43074</v>
      </c>
      <c r="F32" s="76" t="s">
        <v>631</v>
      </c>
      <c r="G32" s="29" t="s">
        <v>398</v>
      </c>
      <c r="H32" s="68" t="s">
        <v>3367</v>
      </c>
      <c r="I32" s="31" t="s">
        <v>71</v>
      </c>
      <c r="J32" s="32">
        <v>25</v>
      </c>
      <c r="K32" s="33">
        <v>1210</v>
      </c>
      <c r="L32" s="34">
        <f t="shared" si="1"/>
        <v>4840</v>
      </c>
      <c r="M32" s="33">
        <f>J32*K32+L32</f>
        <v>35090</v>
      </c>
    </row>
    <row r="33" spans="1:13" x14ac:dyDescent="0.3">
      <c r="A33" s="52" t="s">
        <v>3700</v>
      </c>
      <c r="B33" s="53" t="s">
        <v>3699</v>
      </c>
      <c r="C33" s="54">
        <v>43082</v>
      </c>
      <c r="D33" s="92" t="s">
        <v>3370</v>
      </c>
      <c r="E33" s="76">
        <v>43074</v>
      </c>
      <c r="F33" s="76" t="s">
        <v>631</v>
      </c>
      <c r="G33" s="29" t="s">
        <v>398</v>
      </c>
      <c r="H33" s="68" t="s">
        <v>510</v>
      </c>
      <c r="I33" s="31" t="s">
        <v>71</v>
      </c>
      <c r="J33" s="32">
        <v>15</v>
      </c>
      <c r="K33" s="33">
        <v>1540</v>
      </c>
      <c r="L33" s="34">
        <f t="shared" si="1"/>
        <v>3696</v>
      </c>
      <c r="M33" s="33">
        <f>J33*K33+L33</f>
        <v>26796</v>
      </c>
    </row>
    <row r="34" spans="1:13" x14ac:dyDescent="0.3">
      <c r="A34" s="52" t="s">
        <v>3700</v>
      </c>
      <c r="B34" s="53" t="s">
        <v>3699</v>
      </c>
      <c r="C34" s="54">
        <v>43082</v>
      </c>
      <c r="D34" s="92" t="s">
        <v>3370</v>
      </c>
      <c r="E34" s="76">
        <v>43074</v>
      </c>
      <c r="F34" s="76" t="s">
        <v>631</v>
      </c>
      <c r="G34" s="29" t="s">
        <v>398</v>
      </c>
      <c r="H34" s="68" t="s">
        <v>3371</v>
      </c>
      <c r="I34" s="31" t="s">
        <v>79</v>
      </c>
      <c r="J34" s="32">
        <v>1</v>
      </c>
      <c r="K34" s="33">
        <v>300</v>
      </c>
      <c r="L34" s="34">
        <f t="shared" si="1"/>
        <v>48</v>
      </c>
      <c r="M34" s="33">
        <f>J34*K34+L34</f>
        <v>348</v>
      </c>
    </row>
    <row r="35" spans="1:13" x14ac:dyDescent="0.3">
      <c r="A35" s="52" t="s">
        <v>3702</v>
      </c>
      <c r="B35" s="53" t="s">
        <v>3701</v>
      </c>
      <c r="C35" s="54">
        <v>43082</v>
      </c>
      <c r="D35" s="92" t="s">
        <v>3403</v>
      </c>
      <c r="E35" s="76">
        <v>43074</v>
      </c>
      <c r="F35" s="76" t="s">
        <v>631</v>
      </c>
      <c r="G35" s="29" t="s">
        <v>58</v>
      </c>
      <c r="H35" s="68" t="s">
        <v>3404</v>
      </c>
      <c r="I35" s="31" t="s">
        <v>71</v>
      </c>
      <c r="J35" s="32">
        <v>35</v>
      </c>
      <c r="K35" s="33">
        <v>585.16999999999996</v>
      </c>
      <c r="L35" s="34">
        <f t="shared" si="1"/>
        <v>3276.9519999999998</v>
      </c>
      <c r="M35" s="33">
        <f>J35*K35+L35</f>
        <v>23757.901999999998</v>
      </c>
    </row>
    <row r="36" spans="1:13" ht="25.5" x14ac:dyDescent="0.3">
      <c r="A36" s="52" t="s">
        <v>3698</v>
      </c>
      <c r="B36" s="53" t="s">
        <v>3697</v>
      </c>
      <c r="C36" s="54">
        <v>43077</v>
      </c>
      <c r="D36" s="92"/>
      <c r="E36" s="76"/>
      <c r="F36" s="76" t="s">
        <v>42</v>
      </c>
      <c r="G36" s="29" t="s">
        <v>41</v>
      </c>
      <c r="H36" s="68" t="s">
        <v>3353</v>
      </c>
      <c r="I36" s="31"/>
      <c r="J36" s="32"/>
      <c r="K36" s="33"/>
      <c r="L36" s="34">
        <f t="shared" si="1"/>
        <v>0</v>
      </c>
      <c r="M36" s="33">
        <v>21600</v>
      </c>
    </row>
    <row r="37" spans="1:13" x14ac:dyDescent="0.3">
      <c r="A37" s="52" t="s">
        <v>3704</v>
      </c>
      <c r="B37" s="53" t="s">
        <v>3703</v>
      </c>
      <c r="C37" s="54">
        <v>43087</v>
      </c>
      <c r="D37" s="92" t="s">
        <v>3449</v>
      </c>
      <c r="E37" s="76">
        <v>43075</v>
      </c>
      <c r="F37" s="76" t="s">
        <v>630</v>
      </c>
      <c r="G37" s="29" t="s">
        <v>80</v>
      </c>
      <c r="H37" s="68" t="s">
        <v>81</v>
      </c>
      <c r="I37" s="31" t="s">
        <v>89</v>
      </c>
      <c r="J37" s="32">
        <v>100</v>
      </c>
      <c r="K37" s="33">
        <v>150.86199999999999</v>
      </c>
      <c r="L37" s="34">
        <f t="shared" si="1"/>
        <v>2413.7919999999999</v>
      </c>
      <c r="M37" s="33">
        <f>J37*K37+L37</f>
        <v>17499.991999999998</v>
      </c>
    </row>
    <row r="38" spans="1:13" x14ac:dyDescent="0.3">
      <c r="A38" s="52" t="s">
        <v>3706</v>
      </c>
      <c r="B38" s="53" t="s">
        <v>3705</v>
      </c>
      <c r="C38" s="54">
        <v>43087</v>
      </c>
      <c r="D38" s="92" t="s">
        <v>3464</v>
      </c>
      <c r="E38" s="76">
        <v>43074</v>
      </c>
      <c r="F38" s="76" t="s">
        <v>630</v>
      </c>
      <c r="G38" s="29" t="s">
        <v>94</v>
      </c>
      <c r="H38" s="68" t="s">
        <v>81</v>
      </c>
      <c r="I38" s="31" t="s">
        <v>424</v>
      </c>
      <c r="J38" s="32">
        <v>5</v>
      </c>
      <c r="K38" s="33">
        <v>3017.24</v>
      </c>
      <c r="L38" s="34">
        <f t="shared" si="1"/>
        <v>2413.7919999999999</v>
      </c>
      <c r="M38" s="33">
        <f>J38*K38+L38+0.01</f>
        <v>17500.001999999997</v>
      </c>
    </row>
    <row r="39" spans="1:13" x14ac:dyDescent="0.3">
      <c r="A39" s="52" t="s">
        <v>3708</v>
      </c>
      <c r="B39" s="53" t="s">
        <v>3707</v>
      </c>
      <c r="C39" s="54">
        <v>43087</v>
      </c>
      <c r="D39" s="92" t="s">
        <v>3491</v>
      </c>
      <c r="E39" s="76">
        <v>43082</v>
      </c>
      <c r="F39" s="76" t="s">
        <v>631</v>
      </c>
      <c r="G39" s="29" t="s">
        <v>214</v>
      </c>
      <c r="H39" s="68" t="s">
        <v>1680</v>
      </c>
      <c r="I39" s="31" t="s">
        <v>71</v>
      </c>
      <c r="J39" s="32">
        <v>4</v>
      </c>
      <c r="K39" s="33">
        <v>1540</v>
      </c>
      <c r="L39" s="34">
        <f>J39*K39*0.16</f>
        <v>985.6</v>
      </c>
      <c r="M39" s="33">
        <f>J39*K39+L39</f>
        <v>7145.6</v>
      </c>
    </row>
    <row r="40" spans="1:13" x14ac:dyDescent="0.3">
      <c r="A40" s="52" t="s">
        <v>3710</v>
      </c>
      <c r="B40" s="53" t="s">
        <v>3709</v>
      </c>
      <c r="C40" s="54">
        <v>43082</v>
      </c>
      <c r="D40" s="92" t="s">
        <v>2125</v>
      </c>
      <c r="E40" s="76">
        <v>43074</v>
      </c>
      <c r="F40" s="76" t="s">
        <v>631</v>
      </c>
      <c r="G40" s="29" t="s">
        <v>409</v>
      </c>
      <c r="H40" s="68" t="s">
        <v>3559</v>
      </c>
      <c r="I40" s="31" t="s">
        <v>71</v>
      </c>
      <c r="J40" s="32">
        <v>1</v>
      </c>
      <c r="K40" s="33">
        <v>23406.89</v>
      </c>
      <c r="L40" s="34">
        <f>J40*K40*0.16</f>
        <v>3745.1023999999998</v>
      </c>
      <c r="M40" s="33">
        <f>J40*K40+L40</f>
        <v>27151.992399999999</v>
      </c>
    </row>
    <row r="41" spans="1:13" x14ac:dyDescent="0.3">
      <c r="A41" s="26"/>
      <c r="B41" s="26"/>
      <c r="C41" s="27"/>
      <c r="D41" s="92"/>
      <c r="E41" s="76"/>
      <c r="F41" s="76"/>
      <c r="G41" s="29"/>
      <c r="H41" s="68"/>
      <c r="I41" s="31"/>
      <c r="J41" s="32"/>
      <c r="K41" s="33"/>
      <c r="L41" s="34">
        <f>J41*K41*0.16</f>
        <v>0</v>
      </c>
      <c r="M41" s="33">
        <f>J41*K41+L41</f>
        <v>0</v>
      </c>
    </row>
    <row r="42" spans="1:13" x14ac:dyDescent="0.3">
      <c r="A42" s="26"/>
      <c r="B42" s="26"/>
      <c r="C42" s="27"/>
      <c r="D42" s="92"/>
      <c r="E42" s="76"/>
      <c r="F42" s="76"/>
      <c r="G42" s="29"/>
      <c r="H42" s="68"/>
      <c r="I42" s="31"/>
      <c r="J42" s="32"/>
      <c r="K42" s="33"/>
      <c r="L42" s="34">
        <f>J42*K42*0.16</f>
        <v>0</v>
      </c>
      <c r="M42" s="33">
        <f>J42*K42+L42</f>
        <v>0</v>
      </c>
    </row>
    <row r="43" spans="1:13" x14ac:dyDescent="0.3">
      <c r="A43" s="26"/>
      <c r="B43" s="26"/>
      <c r="C43" s="26"/>
      <c r="D43" s="28"/>
      <c r="E43" s="27"/>
      <c r="F43" s="27"/>
      <c r="G43" s="29"/>
      <c r="H43" s="67"/>
      <c r="I43" s="31"/>
      <c r="J43" s="32"/>
      <c r="K43" s="33"/>
      <c r="L43" s="34"/>
      <c r="M43" s="33">
        <f>SUM(M14:M42)</f>
        <v>436458.83479999995</v>
      </c>
    </row>
    <row r="45" spans="1:13" x14ac:dyDescent="0.3">
      <c r="A45" s="48" t="s">
        <v>35</v>
      </c>
      <c r="B45" s="46" t="s">
        <v>1627</v>
      </c>
    </row>
    <row r="46" spans="1:13" x14ac:dyDescent="0.3">
      <c r="A46" s="18"/>
      <c r="B46" s="15"/>
    </row>
    <row r="47" spans="1:13" x14ac:dyDescent="0.3">
      <c r="A47" s="18"/>
      <c r="B47" s="15"/>
      <c r="D47" s="62"/>
    </row>
    <row r="48" spans="1:13" x14ac:dyDescent="0.3">
      <c r="A48" s="18"/>
      <c r="B48" s="15"/>
    </row>
    <row r="49" spans="1:13" x14ac:dyDescent="0.3">
      <c r="A49" s="18"/>
      <c r="B49" s="15"/>
    </row>
    <row r="50" spans="1:13" x14ac:dyDescent="0.3">
      <c r="A50" s="18"/>
      <c r="B50" s="15"/>
    </row>
    <row r="51" spans="1:13" x14ac:dyDescent="0.3">
      <c r="A51" s="18"/>
      <c r="B51" s="15"/>
    </row>
    <row r="52" spans="1:13" x14ac:dyDescent="0.3">
      <c r="A52" s="18"/>
      <c r="B52" s="15"/>
    </row>
    <row r="53" spans="1:13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x14ac:dyDescent="0.3">
      <c r="A54" s="261" t="s">
        <v>27</v>
      </c>
      <c r="B54" s="261"/>
      <c r="C54" s="261"/>
      <c r="D54" s="39"/>
      <c r="E54" s="261" t="s">
        <v>28</v>
      </c>
      <c r="F54" s="261"/>
      <c r="G54" s="39"/>
      <c r="H54" s="160" t="s">
        <v>29</v>
      </c>
      <c r="I54" s="39"/>
      <c r="J54" s="41"/>
      <c r="K54" s="160" t="s">
        <v>30</v>
      </c>
      <c r="L54" s="41"/>
      <c r="M54" s="39"/>
    </row>
    <row r="55" spans="1:13" ht="13.9" customHeight="1" x14ac:dyDescent="0.3">
      <c r="A55" s="263" t="s">
        <v>0</v>
      </c>
      <c r="B55" s="263"/>
      <c r="C55" s="263"/>
      <c r="D55" s="39"/>
      <c r="E55" s="262" t="s">
        <v>1</v>
      </c>
      <c r="F55" s="262"/>
      <c r="G55" s="39"/>
      <c r="H55" s="42" t="s">
        <v>2</v>
      </c>
      <c r="I55" s="39"/>
      <c r="J55" s="262" t="s">
        <v>31</v>
      </c>
      <c r="K55" s="262"/>
      <c r="L55" s="262"/>
      <c r="M55" s="39"/>
    </row>
    <row r="56" spans="1:13" x14ac:dyDescent="0.3">
      <c r="A56" s="253"/>
      <c r="B56" s="253"/>
      <c r="C56" s="253"/>
    </row>
    <row r="57" spans="1:13" s="15" customFormat="1" ht="15" customHeight="1" x14ac:dyDescent="0.25">
      <c r="A57" s="257" t="s">
        <v>6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</row>
  </sheetData>
  <customSheetViews>
    <customSheetView guid="{B46C6F73-E576-4327-952E-D30557363BE2}" showPageBreaks="1" topLeftCell="H25">
      <selection activeCell="L45" sqref="L4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25">
      <selection activeCell="L45" sqref="L4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57:M57"/>
    <mergeCell ref="A11:B11"/>
    <mergeCell ref="C11:G11"/>
    <mergeCell ref="I11:M11"/>
    <mergeCell ref="E54:F54"/>
    <mergeCell ref="E55:F55"/>
    <mergeCell ref="J55:L55"/>
    <mergeCell ref="A54:C54"/>
    <mergeCell ref="A55:C55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6"/>
  <sheetViews>
    <sheetView topLeftCell="I7" workbookViewId="0">
      <selection activeCell="L25" sqref="L25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.75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8.75" x14ac:dyDescent="0.3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8.75" x14ac:dyDescent="0.3">
      <c r="A5" s="176" t="s">
        <v>7</v>
      </c>
      <c r="B5" s="48" t="s">
        <v>8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9" customHeight="1" x14ac:dyDescent="0.3">
      <c r="A6" s="18"/>
      <c r="B6" s="18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E10" s="20" t="s">
        <v>5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2043</v>
      </c>
      <c r="D11" s="259"/>
      <c r="E11" s="259"/>
      <c r="F11" s="259"/>
      <c r="G11" s="259"/>
      <c r="H11" s="8" t="s">
        <v>13</v>
      </c>
      <c r="I11" s="260" t="s">
        <v>3212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2751</v>
      </c>
      <c r="B14" s="53" t="s">
        <v>2750</v>
      </c>
      <c r="C14" s="54">
        <v>42996</v>
      </c>
      <c r="D14" s="75" t="s">
        <v>2044</v>
      </c>
      <c r="E14" s="76">
        <v>42979</v>
      </c>
      <c r="F14" s="76" t="s">
        <v>666</v>
      </c>
      <c r="G14" s="38" t="s">
        <v>58</v>
      </c>
      <c r="H14" s="77" t="s">
        <v>2045</v>
      </c>
      <c r="I14" s="50" t="s">
        <v>1594</v>
      </c>
      <c r="J14" s="78">
        <v>456</v>
      </c>
      <c r="K14" s="138">
        <v>75</v>
      </c>
      <c r="L14" s="34">
        <f t="shared" ref="L14:L21" si="0">J14*K14*0.16</f>
        <v>5472</v>
      </c>
      <c r="M14" s="33">
        <f t="shared" ref="M14:M21" si="1">J14*K14+L14</f>
        <v>39672</v>
      </c>
    </row>
    <row r="15" spans="1:13" ht="25.5" x14ac:dyDescent="0.3">
      <c r="A15" s="52" t="s">
        <v>2753</v>
      </c>
      <c r="B15" s="53" t="s">
        <v>2752</v>
      </c>
      <c r="C15" s="54">
        <v>42996</v>
      </c>
      <c r="D15" s="75" t="s">
        <v>2046</v>
      </c>
      <c r="E15" s="76">
        <v>42979</v>
      </c>
      <c r="F15" s="76" t="s">
        <v>639</v>
      </c>
      <c r="G15" s="38" t="s">
        <v>58</v>
      </c>
      <c r="H15" s="77" t="s">
        <v>323</v>
      </c>
      <c r="I15" s="50" t="s">
        <v>231</v>
      </c>
      <c r="J15" s="78">
        <v>112</v>
      </c>
      <c r="K15" s="138">
        <v>350</v>
      </c>
      <c r="L15" s="34">
        <f t="shared" si="0"/>
        <v>6272</v>
      </c>
      <c r="M15" s="33">
        <f t="shared" si="1"/>
        <v>45472</v>
      </c>
    </row>
    <row r="16" spans="1:13" x14ac:dyDescent="0.3">
      <c r="A16" s="52" t="s">
        <v>3207</v>
      </c>
      <c r="B16" s="53" t="s">
        <v>3206</v>
      </c>
      <c r="C16" s="54">
        <v>43042</v>
      </c>
      <c r="D16" s="122">
        <v>14</v>
      </c>
      <c r="E16" s="76">
        <v>43034</v>
      </c>
      <c r="F16" s="76" t="s">
        <v>631</v>
      </c>
      <c r="G16" s="38" t="s">
        <v>2580</v>
      </c>
      <c r="H16" s="77" t="s">
        <v>76</v>
      </c>
      <c r="I16" s="50" t="s">
        <v>71</v>
      </c>
      <c r="J16" s="78">
        <v>2</v>
      </c>
      <c r="K16" s="138">
        <v>1400</v>
      </c>
      <c r="L16" s="34">
        <f t="shared" si="0"/>
        <v>448</v>
      </c>
      <c r="M16" s="33">
        <f t="shared" si="1"/>
        <v>3248</v>
      </c>
    </row>
    <row r="17" spans="1:13" x14ac:dyDescent="0.3">
      <c r="A17" s="52" t="s">
        <v>3207</v>
      </c>
      <c r="B17" s="53" t="s">
        <v>3206</v>
      </c>
      <c r="C17" s="54">
        <v>43042</v>
      </c>
      <c r="D17" s="122">
        <v>14</v>
      </c>
      <c r="E17" s="76">
        <v>43034</v>
      </c>
      <c r="F17" s="76" t="s">
        <v>631</v>
      </c>
      <c r="G17" s="38" t="s">
        <v>2580</v>
      </c>
      <c r="H17" s="77" t="s">
        <v>2588</v>
      </c>
      <c r="I17" s="50" t="s">
        <v>71</v>
      </c>
      <c r="J17" s="78">
        <v>2</v>
      </c>
      <c r="K17" s="139">
        <v>1700</v>
      </c>
      <c r="L17" s="34">
        <f t="shared" si="0"/>
        <v>544</v>
      </c>
      <c r="M17" s="33">
        <f t="shared" si="1"/>
        <v>3944</v>
      </c>
    </row>
    <row r="18" spans="1:13" x14ac:dyDescent="0.3">
      <c r="A18" s="52" t="s">
        <v>3210</v>
      </c>
      <c r="B18" s="53" t="s">
        <v>3208</v>
      </c>
      <c r="C18" s="54">
        <v>43042</v>
      </c>
      <c r="D18" s="122">
        <v>16</v>
      </c>
      <c r="E18" s="76">
        <v>43034</v>
      </c>
      <c r="F18" s="76" t="s">
        <v>630</v>
      </c>
      <c r="G18" s="38" t="s">
        <v>2580</v>
      </c>
      <c r="H18" s="67" t="s">
        <v>81</v>
      </c>
      <c r="I18" s="31" t="s">
        <v>60</v>
      </c>
      <c r="J18" s="32">
        <v>2</v>
      </c>
      <c r="K18" s="140">
        <v>3017.24</v>
      </c>
      <c r="L18" s="34">
        <f t="shared" si="0"/>
        <v>965.51679999999999</v>
      </c>
      <c r="M18" s="33">
        <f t="shared" si="1"/>
        <v>6999.9967999999999</v>
      </c>
    </row>
    <row r="19" spans="1:13" x14ac:dyDescent="0.3">
      <c r="A19" s="52" t="s">
        <v>3211</v>
      </c>
      <c r="B19" s="53" t="s">
        <v>3209</v>
      </c>
      <c r="C19" s="54">
        <v>43042</v>
      </c>
      <c r="D19" s="122">
        <v>17</v>
      </c>
      <c r="E19" s="76">
        <v>43038</v>
      </c>
      <c r="F19" s="76" t="s">
        <v>630</v>
      </c>
      <c r="G19" s="38" t="s">
        <v>2580</v>
      </c>
      <c r="H19" s="67" t="s">
        <v>93</v>
      </c>
      <c r="I19" s="31" t="s">
        <v>60</v>
      </c>
      <c r="J19" s="32">
        <v>1</v>
      </c>
      <c r="K19" s="140">
        <v>2650</v>
      </c>
      <c r="L19" s="34">
        <f t="shared" si="0"/>
        <v>424</v>
      </c>
      <c r="M19" s="33">
        <f t="shared" si="1"/>
        <v>3074</v>
      </c>
    </row>
    <row r="20" spans="1:13" s="14" customFormat="1" ht="13.5" x14ac:dyDescent="0.25">
      <c r="A20" s="52" t="s">
        <v>3214</v>
      </c>
      <c r="B20" s="53" t="s">
        <v>3213</v>
      </c>
      <c r="C20" s="54">
        <v>43042</v>
      </c>
      <c r="D20" s="122">
        <v>18</v>
      </c>
      <c r="E20" s="76">
        <v>43038</v>
      </c>
      <c r="F20" s="76" t="s">
        <v>666</v>
      </c>
      <c r="G20" s="38" t="s">
        <v>2580</v>
      </c>
      <c r="H20" s="67" t="s">
        <v>2045</v>
      </c>
      <c r="I20" s="31" t="s">
        <v>1594</v>
      </c>
      <c r="J20" s="32">
        <v>80</v>
      </c>
      <c r="K20" s="140">
        <v>75</v>
      </c>
      <c r="L20" s="34">
        <f t="shared" si="0"/>
        <v>960</v>
      </c>
      <c r="M20" s="33">
        <f t="shared" si="1"/>
        <v>6960</v>
      </c>
    </row>
    <row r="21" spans="1:13" x14ac:dyDescent="0.3">
      <c r="A21" s="52" t="s">
        <v>3712</v>
      </c>
      <c r="B21" s="53" t="s">
        <v>3711</v>
      </c>
      <c r="C21" s="54">
        <v>43082</v>
      </c>
      <c r="D21" s="92" t="s">
        <v>3359</v>
      </c>
      <c r="E21" s="76">
        <v>43039</v>
      </c>
      <c r="F21" s="76" t="s">
        <v>639</v>
      </c>
      <c r="G21" s="29" t="s">
        <v>2580</v>
      </c>
      <c r="H21" s="68" t="s">
        <v>220</v>
      </c>
      <c r="I21" s="31" t="s">
        <v>231</v>
      </c>
      <c r="J21" s="32">
        <v>31</v>
      </c>
      <c r="K21" s="140">
        <v>295</v>
      </c>
      <c r="L21" s="34">
        <f t="shared" si="0"/>
        <v>1463.2</v>
      </c>
      <c r="M21" s="33">
        <f t="shared" si="1"/>
        <v>10608.2</v>
      </c>
    </row>
    <row r="22" spans="1:13" x14ac:dyDescent="0.3">
      <c r="A22" s="26"/>
      <c r="B22" s="26"/>
      <c r="C22" s="26"/>
      <c r="D22" s="28"/>
      <c r="E22" s="27"/>
      <c r="F22" s="27"/>
      <c r="G22" s="29"/>
      <c r="H22" s="67"/>
      <c r="I22" s="31"/>
      <c r="J22" s="32"/>
      <c r="K22" s="33"/>
      <c r="L22" s="34"/>
      <c r="M22" s="33">
        <f>SUM(M14:M21)</f>
        <v>119978.19679999999</v>
      </c>
    </row>
    <row r="24" spans="1:13" x14ac:dyDescent="0.3">
      <c r="A24" s="48" t="s">
        <v>35</v>
      </c>
      <c r="B24" s="46" t="s">
        <v>2042</v>
      </c>
    </row>
    <row r="25" spans="1:13" x14ac:dyDescent="0.3">
      <c r="A25" s="18"/>
      <c r="B25" s="15"/>
    </row>
    <row r="26" spans="1:13" x14ac:dyDescent="0.3">
      <c r="A26" s="18"/>
      <c r="B26" s="15"/>
      <c r="D26" s="62"/>
    </row>
    <row r="27" spans="1:13" x14ac:dyDescent="0.3">
      <c r="A27" s="18"/>
      <c r="B27" s="15"/>
    </row>
    <row r="28" spans="1:13" x14ac:dyDescent="0.3">
      <c r="A28" s="18"/>
      <c r="B28" s="15"/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x14ac:dyDescent="0.3">
      <c r="A33" s="261" t="s">
        <v>27</v>
      </c>
      <c r="B33" s="261"/>
      <c r="C33" s="261"/>
      <c r="D33" s="39"/>
      <c r="E33" s="261" t="s">
        <v>28</v>
      </c>
      <c r="F33" s="261"/>
      <c r="G33" s="39"/>
      <c r="H33" s="178" t="s">
        <v>29</v>
      </c>
      <c r="I33" s="39"/>
      <c r="J33" s="41"/>
      <c r="K33" s="178" t="s">
        <v>30</v>
      </c>
      <c r="L33" s="41"/>
      <c r="M33" s="39"/>
    </row>
    <row r="34" spans="1:13" ht="13.9" customHeight="1" x14ac:dyDescent="0.3">
      <c r="A34" s="263" t="s">
        <v>0</v>
      </c>
      <c r="B34" s="263"/>
      <c r="C34" s="263"/>
      <c r="D34" s="39"/>
      <c r="E34" s="262" t="s">
        <v>1</v>
      </c>
      <c r="F34" s="262"/>
      <c r="G34" s="39"/>
      <c r="H34" s="42" t="s">
        <v>2</v>
      </c>
      <c r="I34" s="39"/>
      <c r="J34" s="262" t="s">
        <v>31</v>
      </c>
      <c r="K34" s="262"/>
      <c r="L34" s="262"/>
      <c r="M34" s="39"/>
    </row>
    <row r="35" spans="1:13" x14ac:dyDescent="0.3">
      <c r="A35" s="253"/>
      <c r="B35" s="253"/>
      <c r="C35" s="253"/>
    </row>
    <row r="36" spans="1:13" s="15" customFormat="1" ht="15" customHeight="1" x14ac:dyDescent="0.25">
      <c r="A36" s="257" t="s">
        <v>6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</row>
  </sheetData>
  <customSheetViews>
    <customSheetView guid="{B46C6F73-E576-4327-952E-D30557363BE2}" showPageBreaks="1" topLeftCell="I7">
      <selection activeCell="L25" sqref="L2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7">
      <selection activeCell="L25" sqref="L2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6:M36"/>
    <mergeCell ref="A11:B11"/>
    <mergeCell ref="C11:G11"/>
    <mergeCell ref="I11:M11"/>
    <mergeCell ref="E33:F33"/>
    <mergeCell ref="E34:F34"/>
    <mergeCell ref="J34:L34"/>
    <mergeCell ref="A33:C33"/>
    <mergeCell ref="A34:C34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0"/>
  <sheetViews>
    <sheetView topLeftCell="H16" workbookViewId="0">
      <selection activeCell="L39" sqref="L39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7109375" style="1" customWidth="1"/>
    <col min="8" max="8" width="29.85546875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8.75" x14ac:dyDescent="0.3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8.75" x14ac:dyDescent="0.3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25.15" customHeight="1" x14ac:dyDescent="0.3">
      <c r="A6" s="104" t="s">
        <v>7</v>
      </c>
      <c r="B6" s="48" t="s">
        <v>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8.75" x14ac:dyDescent="0.3">
      <c r="A7" s="18"/>
      <c r="B7" s="18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26.45" customHeight="1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5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554</v>
      </c>
      <c r="D12" s="259"/>
      <c r="E12" s="259"/>
      <c r="F12" s="259"/>
      <c r="G12" s="259"/>
      <c r="H12" s="8" t="s">
        <v>13</v>
      </c>
      <c r="I12" s="260" t="s">
        <v>777</v>
      </c>
      <c r="J12" s="260"/>
      <c r="K12" s="260"/>
      <c r="L12" s="260"/>
      <c r="M12" s="260"/>
    </row>
    <row r="13" spans="1:13" ht="23.45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ht="25.5" x14ac:dyDescent="0.3">
      <c r="A15" s="119" t="s">
        <v>1070</v>
      </c>
      <c r="B15" s="116" t="s">
        <v>1071</v>
      </c>
      <c r="C15" s="120">
        <v>42916</v>
      </c>
      <c r="D15" s="75"/>
      <c r="E15" s="76"/>
      <c r="F15" s="116" t="s">
        <v>42</v>
      </c>
      <c r="G15" s="38" t="s">
        <v>41</v>
      </c>
      <c r="H15" s="77" t="s">
        <v>550</v>
      </c>
      <c r="I15" s="50"/>
      <c r="J15" s="78"/>
      <c r="K15" s="50"/>
      <c r="L15" s="34">
        <f t="shared" ref="L15:L29" si="0">J15*K15*0.16</f>
        <v>0</v>
      </c>
      <c r="M15" s="33">
        <v>11850</v>
      </c>
    </row>
    <row r="16" spans="1:13" ht="25.5" x14ac:dyDescent="0.3">
      <c r="A16" s="52" t="s">
        <v>1331</v>
      </c>
      <c r="B16" s="53" t="s">
        <v>1327</v>
      </c>
      <c r="C16" s="54">
        <v>42923</v>
      </c>
      <c r="D16" s="75"/>
      <c r="E16" s="76"/>
      <c r="F16" s="116" t="s">
        <v>42</v>
      </c>
      <c r="G16" s="29" t="s">
        <v>41</v>
      </c>
      <c r="H16" s="77" t="s">
        <v>555</v>
      </c>
      <c r="I16" s="50"/>
      <c r="J16" s="78"/>
      <c r="K16" s="50"/>
      <c r="L16" s="34">
        <f t="shared" si="0"/>
        <v>0</v>
      </c>
      <c r="M16" s="33">
        <v>15150</v>
      </c>
    </row>
    <row r="17" spans="1:13" x14ac:dyDescent="0.3">
      <c r="A17" s="52" t="s">
        <v>1338</v>
      </c>
      <c r="B17" s="53" t="s">
        <v>1337</v>
      </c>
      <c r="C17" s="54">
        <v>42926</v>
      </c>
      <c r="D17" s="92">
        <v>59</v>
      </c>
      <c r="E17" s="76">
        <v>42916</v>
      </c>
      <c r="F17" s="76" t="s">
        <v>630</v>
      </c>
      <c r="G17" s="29" t="s">
        <v>94</v>
      </c>
      <c r="H17" s="77" t="s">
        <v>560</v>
      </c>
      <c r="I17" s="50" t="s">
        <v>96</v>
      </c>
      <c r="J17" s="78">
        <v>700</v>
      </c>
      <c r="K17" s="110">
        <v>101.72</v>
      </c>
      <c r="L17" s="34">
        <f t="shared" si="0"/>
        <v>11392.64</v>
      </c>
      <c r="M17" s="33">
        <f>J17*K17+L17+0.36</f>
        <v>82597</v>
      </c>
    </row>
    <row r="18" spans="1:13" x14ac:dyDescent="0.3">
      <c r="A18" s="52" t="s">
        <v>1338</v>
      </c>
      <c r="B18" s="53" t="s">
        <v>1337</v>
      </c>
      <c r="C18" s="54">
        <v>42926</v>
      </c>
      <c r="D18" s="92">
        <v>59</v>
      </c>
      <c r="E18" s="76">
        <v>42916</v>
      </c>
      <c r="F18" s="76" t="s">
        <v>630</v>
      </c>
      <c r="G18" s="29" t="s">
        <v>94</v>
      </c>
      <c r="H18" s="77" t="s">
        <v>561</v>
      </c>
      <c r="I18" s="50" t="s">
        <v>117</v>
      </c>
      <c r="J18" s="78">
        <v>2.5</v>
      </c>
      <c r="K18" s="91">
        <v>3750</v>
      </c>
      <c r="L18" s="34">
        <f t="shared" si="0"/>
        <v>1500</v>
      </c>
      <c r="M18" s="33">
        <f>J18*K18+L18</f>
        <v>10875</v>
      </c>
    </row>
    <row r="19" spans="1:13" x14ac:dyDescent="0.3">
      <c r="A19" s="52" t="s">
        <v>1338</v>
      </c>
      <c r="B19" s="53" t="s">
        <v>1337</v>
      </c>
      <c r="C19" s="54">
        <v>42926</v>
      </c>
      <c r="D19" s="92">
        <v>59</v>
      </c>
      <c r="E19" s="76">
        <v>42916</v>
      </c>
      <c r="F19" s="76" t="s">
        <v>630</v>
      </c>
      <c r="G19" s="29" t="s">
        <v>94</v>
      </c>
      <c r="H19" s="67" t="s">
        <v>562</v>
      </c>
      <c r="I19" s="31" t="s">
        <v>96</v>
      </c>
      <c r="J19" s="32">
        <v>7</v>
      </c>
      <c r="K19" s="33">
        <v>948.28</v>
      </c>
      <c r="L19" s="34">
        <f t="shared" si="0"/>
        <v>1062.0735999999999</v>
      </c>
      <c r="M19" s="33">
        <f>J19*K19+L19+3</f>
        <v>7703.0335999999998</v>
      </c>
    </row>
    <row r="20" spans="1:13" x14ac:dyDescent="0.3">
      <c r="A20" s="52" t="s">
        <v>1339</v>
      </c>
      <c r="B20" s="53" t="s">
        <v>1340</v>
      </c>
      <c r="C20" s="54">
        <v>42926</v>
      </c>
      <c r="D20" s="92" t="s">
        <v>580</v>
      </c>
      <c r="E20" s="76">
        <v>42916</v>
      </c>
      <c r="F20" s="76" t="s">
        <v>630</v>
      </c>
      <c r="G20" s="29" t="s">
        <v>80</v>
      </c>
      <c r="H20" s="67" t="s">
        <v>350</v>
      </c>
      <c r="I20" s="31" t="s">
        <v>424</v>
      </c>
      <c r="J20" s="32">
        <v>1</v>
      </c>
      <c r="K20" s="33">
        <v>3017.24</v>
      </c>
      <c r="L20" s="34">
        <f t="shared" si="0"/>
        <v>482.75839999999999</v>
      </c>
      <c r="M20" s="33">
        <f>J20*K20+L20</f>
        <v>3499.9983999999999</v>
      </c>
    </row>
    <row r="21" spans="1:13" s="14" customFormat="1" ht="25.5" x14ac:dyDescent="0.25">
      <c r="A21" s="52" t="s">
        <v>1332</v>
      </c>
      <c r="B21" s="53" t="s">
        <v>1328</v>
      </c>
      <c r="C21" s="54">
        <v>42930</v>
      </c>
      <c r="D21" s="92"/>
      <c r="E21" s="76"/>
      <c r="F21" s="116" t="s">
        <v>42</v>
      </c>
      <c r="G21" s="29" t="s">
        <v>41</v>
      </c>
      <c r="H21" s="67" t="s">
        <v>602</v>
      </c>
      <c r="I21" s="31"/>
      <c r="J21" s="32"/>
      <c r="K21" s="33"/>
      <c r="L21" s="34">
        <f t="shared" si="0"/>
        <v>0</v>
      </c>
      <c r="M21" s="33">
        <v>16950</v>
      </c>
    </row>
    <row r="22" spans="1:13" x14ac:dyDescent="0.3">
      <c r="A22" s="52" t="s">
        <v>1336</v>
      </c>
      <c r="B22" s="53" t="s">
        <v>1335</v>
      </c>
      <c r="C22" s="54">
        <v>42941</v>
      </c>
      <c r="D22" s="92" t="s">
        <v>1164</v>
      </c>
      <c r="E22" s="76">
        <v>42929</v>
      </c>
      <c r="F22" s="76" t="s">
        <v>631</v>
      </c>
      <c r="G22" s="29" t="s">
        <v>1165</v>
      </c>
      <c r="H22" s="68" t="s">
        <v>139</v>
      </c>
      <c r="I22" s="31" t="s">
        <v>142</v>
      </c>
      <c r="J22" s="32">
        <v>5</v>
      </c>
      <c r="K22" s="33">
        <v>1540</v>
      </c>
      <c r="L22" s="34">
        <f t="shared" si="0"/>
        <v>1232</v>
      </c>
      <c r="M22" s="33">
        <f>J22*K22+L22</f>
        <v>8932</v>
      </c>
    </row>
    <row r="23" spans="1:13" ht="25.5" x14ac:dyDescent="0.3">
      <c r="A23" s="52" t="s">
        <v>1333</v>
      </c>
      <c r="B23" s="53" t="s">
        <v>1329</v>
      </c>
      <c r="C23" s="54">
        <v>42937</v>
      </c>
      <c r="D23" s="92"/>
      <c r="E23" s="76"/>
      <c r="F23" s="116" t="s">
        <v>42</v>
      </c>
      <c r="G23" s="29" t="s">
        <v>41</v>
      </c>
      <c r="H23" s="68" t="s">
        <v>1166</v>
      </c>
      <c r="I23" s="31"/>
      <c r="J23" s="32"/>
      <c r="K23" s="33"/>
      <c r="L23" s="34">
        <f t="shared" si="0"/>
        <v>0</v>
      </c>
      <c r="M23" s="33">
        <v>18150</v>
      </c>
    </row>
    <row r="24" spans="1:13" ht="25.5" x14ac:dyDescent="0.3">
      <c r="A24" s="52" t="s">
        <v>1334</v>
      </c>
      <c r="B24" s="53" t="s">
        <v>1330</v>
      </c>
      <c r="C24" s="54">
        <v>42944</v>
      </c>
      <c r="D24" s="92"/>
      <c r="E24" s="76"/>
      <c r="F24" s="116" t="s">
        <v>42</v>
      </c>
      <c r="G24" s="29" t="s">
        <v>41</v>
      </c>
      <c r="H24" s="68" t="s">
        <v>1167</v>
      </c>
      <c r="I24" s="31"/>
      <c r="J24" s="32"/>
      <c r="K24" s="33"/>
      <c r="L24" s="34">
        <f t="shared" si="0"/>
        <v>0</v>
      </c>
      <c r="M24" s="33">
        <v>21400</v>
      </c>
    </row>
    <row r="25" spans="1:13" ht="25.5" x14ac:dyDescent="0.3">
      <c r="A25" s="52" t="s">
        <v>1889</v>
      </c>
      <c r="B25" s="53" t="s">
        <v>1888</v>
      </c>
      <c r="C25" s="54">
        <v>42951</v>
      </c>
      <c r="D25" s="92"/>
      <c r="E25" s="76"/>
      <c r="F25" s="116" t="s">
        <v>42</v>
      </c>
      <c r="G25" s="29" t="s">
        <v>41</v>
      </c>
      <c r="H25" s="68" t="s">
        <v>1285</v>
      </c>
      <c r="I25" s="31"/>
      <c r="J25" s="32"/>
      <c r="K25" s="33"/>
      <c r="L25" s="34">
        <f t="shared" si="0"/>
        <v>0</v>
      </c>
      <c r="M25" s="33">
        <v>16600</v>
      </c>
    </row>
    <row r="26" spans="1:13" ht="25.5" x14ac:dyDescent="0.3">
      <c r="A26" s="52" t="s">
        <v>1890</v>
      </c>
      <c r="B26" s="53" t="s">
        <v>1891</v>
      </c>
      <c r="C26" s="54">
        <v>42958</v>
      </c>
      <c r="D26" s="92"/>
      <c r="E26" s="76"/>
      <c r="F26" s="116" t="s">
        <v>42</v>
      </c>
      <c r="G26" s="29" t="s">
        <v>41</v>
      </c>
      <c r="H26" s="68" t="s">
        <v>1547</v>
      </c>
      <c r="I26" s="31"/>
      <c r="J26" s="32"/>
      <c r="K26" s="33"/>
      <c r="L26" s="34">
        <f t="shared" si="0"/>
        <v>0</v>
      </c>
      <c r="M26" s="33">
        <v>16300</v>
      </c>
    </row>
    <row r="27" spans="1:13" x14ac:dyDescent="0.3">
      <c r="A27" s="52" t="s">
        <v>1897</v>
      </c>
      <c r="B27" s="53" t="s">
        <v>1896</v>
      </c>
      <c r="C27" s="54">
        <v>42968</v>
      </c>
      <c r="D27" s="92" t="s">
        <v>1616</v>
      </c>
      <c r="E27" s="76">
        <v>42957</v>
      </c>
      <c r="F27" s="76" t="s">
        <v>631</v>
      </c>
      <c r="G27" s="29" t="s">
        <v>138</v>
      </c>
      <c r="H27" s="68" t="s">
        <v>411</v>
      </c>
      <c r="I27" s="31" t="s">
        <v>142</v>
      </c>
      <c r="J27" s="32">
        <v>5</v>
      </c>
      <c r="K27" s="33">
        <v>1540</v>
      </c>
      <c r="L27" s="34">
        <f t="shared" si="0"/>
        <v>1232</v>
      </c>
      <c r="M27" s="33">
        <f>J27*K27+L27</f>
        <v>8932</v>
      </c>
    </row>
    <row r="28" spans="1:13" x14ac:dyDescent="0.3">
      <c r="A28" s="52" t="s">
        <v>1897</v>
      </c>
      <c r="B28" s="53" t="s">
        <v>1896</v>
      </c>
      <c r="C28" s="54">
        <v>42968</v>
      </c>
      <c r="D28" s="92" t="s">
        <v>1616</v>
      </c>
      <c r="E28" s="76">
        <v>42957</v>
      </c>
      <c r="F28" s="76" t="s">
        <v>631</v>
      </c>
      <c r="G28" s="29" t="s">
        <v>138</v>
      </c>
      <c r="H28" s="68" t="s">
        <v>549</v>
      </c>
      <c r="I28" s="31" t="s">
        <v>142</v>
      </c>
      <c r="J28" s="32">
        <v>10</v>
      </c>
      <c r="K28" s="33">
        <v>1210</v>
      </c>
      <c r="L28" s="34">
        <f t="shared" si="0"/>
        <v>1936</v>
      </c>
      <c r="M28" s="33">
        <f>J28*K28+L28</f>
        <v>14036</v>
      </c>
    </row>
    <row r="29" spans="1:13" ht="25.5" x14ac:dyDescent="0.3">
      <c r="A29" s="52" t="s">
        <v>1893</v>
      </c>
      <c r="B29" s="53" t="s">
        <v>1892</v>
      </c>
      <c r="C29" s="54">
        <v>42965</v>
      </c>
      <c r="D29" s="92"/>
      <c r="E29" s="76"/>
      <c r="F29" s="116" t="s">
        <v>42</v>
      </c>
      <c r="G29" s="29" t="s">
        <v>41</v>
      </c>
      <c r="H29" s="68" t="s">
        <v>1621</v>
      </c>
      <c r="I29" s="31"/>
      <c r="J29" s="32"/>
      <c r="K29" s="33"/>
      <c r="L29" s="34">
        <f t="shared" si="0"/>
        <v>0</v>
      </c>
      <c r="M29" s="33">
        <v>6250</v>
      </c>
    </row>
    <row r="30" spans="1:13" ht="25.5" x14ac:dyDescent="0.3">
      <c r="A30" s="52" t="s">
        <v>1894</v>
      </c>
      <c r="B30" s="53" t="s">
        <v>1895</v>
      </c>
      <c r="C30" s="54">
        <v>42972</v>
      </c>
      <c r="D30" s="92"/>
      <c r="E30" s="76"/>
      <c r="F30" s="116" t="s">
        <v>42</v>
      </c>
      <c r="G30" s="29" t="s">
        <v>41</v>
      </c>
      <c r="H30" s="68" t="s">
        <v>1626</v>
      </c>
      <c r="I30" s="31"/>
      <c r="J30" s="32"/>
      <c r="K30" s="33"/>
      <c r="L30" s="34">
        <f t="shared" ref="L30:L35" si="1">J30*K30*0.16</f>
        <v>0</v>
      </c>
      <c r="M30" s="33">
        <v>6250</v>
      </c>
    </row>
    <row r="31" spans="1:13" x14ac:dyDescent="0.3">
      <c r="A31" s="52" t="s">
        <v>1900</v>
      </c>
      <c r="B31" s="53" t="s">
        <v>1901</v>
      </c>
      <c r="C31" s="54">
        <v>42975</v>
      </c>
      <c r="D31" s="92" t="s">
        <v>1629</v>
      </c>
      <c r="E31" s="76">
        <v>42964</v>
      </c>
      <c r="F31" s="76" t="s">
        <v>630</v>
      </c>
      <c r="G31" s="29" t="s">
        <v>94</v>
      </c>
      <c r="H31" s="68" t="s">
        <v>1630</v>
      </c>
      <c r="I31" s="31" t="s">
        <v>96</v>
      </c>
      <c r="J31" s="32">
        <v>2</v>
      </c>
      <c r="K31" s="33">
        <v>948.28</v>
      </c>
      <c r="L31" s="34">
        <f t="shared" si="1"/>
        <v>303.44959999999998</v>
      </c>
      <c r="M31" s="33">
        <f>J31*K31+L31-0.01</f>
        <v>2199.9995999999996</v>
      </c>
    </row>
    <row r="32" spans="1:13" x14ac:dyDescent="0.3">
      <c r="A32" s="52" t="s">
        <v>1900</v>
      </c>
      <c r="B32" s="53" t="s">
        <v>1901</v>
      </c>
      <c r="C32" s="54">
        <v>42975</v>
      </c>
      <c r="D32" s="92" t="s">
        <v>1629</v>
      </c>
      <c r="E32" s="76">
        <v>42964</v>
      </c>
      <c r="F32" s="76" t="s">
        <v>630</v>
      </c>
      <c r="G32" s="29" t="s">
        <v>94</v>
      </c>
      <c r="H32" s="68" t="s">
        <v>291</v>
      </c>
      <c r="I32" s="31" t="s">
        <v>117</v>
      </c>
      <c r="J32" s="32">
        <v>0.6</v>
      </c>
      <c r="K32" s="33">
        <v>3879.31</v>
      </c>
      <c r="L32" s="34">
        <f t="shared" si="1"/>
        <v>372.41375999999997</v>
      </c>
      <c r="M32" s="33">
        <f>J32*K32+L32</f>
        <v>2699.9997599999997</v>
      </c>
    </row>
    <row r="33" spans="1:13" x14ac:dyDescent="0.3">
      <c r="A33" s="52" t="s">
        <v>1899</v>
      </c>
      <c r="B33" s="53" t="s">
        <v>1898</v>
      </c>
      <c r="C33" s="54">
        <v>42975</v>
      </c>
      <c r="D33" s="92" t="s">
        <v>1635</v>
      </c>
      <c r="E33" s="76">
        <v>42964</v>
      </c>
      <c r="F33" s="76" t="s">
        <v>630</v>
      </c>
      <c r="G33" s="29" t="s">
        <v>94</v>
      </c>
      <c r="H33" s="68" t="s">
        <v>350</v>
      </c>
      <c r="I33" s="31" t="s">
        <v>424</v>
      </c>
      <c r="J33" s="32">
        <v>1</v>
      </c>
      <c r="K33" s="33">
        <v>3017.24</v>
      </c>
      <c r="L33" s="34">
        <f t="shared" si="1"/>
        <v>482.75839999999999</v>
      </c>
      <c r="M33" s="33">
        <f>J33*K33+L33</f>
        <v>3499.9983999999999</v>
      </c>
    </row>
    <row r="34" spans="1:13" ht="25.5" x14ac:dyDescent="0.3">
      <c r="A34" s="52" t="s">
        <v>2241</v>
      </c>
      <c r="B34" s="53" t="s">
        <v>2240</v>
      </c>
      <c r="C34" s="54">
        <v>42996</v>
      </c>
      <c r="D34" s="92" t="s">
        <v>2102</v>
      </c>
      <c r="E34" s="76">
        <v>42985</v>
      </c>
      <c r="F34" s="76" t="s">
        <v>639</v>
      </c>
      <c r="G34" s="29" t="s">
        <v>138</v>
      </c>
      <c r="H34" s="68" t="s">
        <v>2103</v>
      </c>
      <c r="I34" s="31" t="s">
        <v>96</v>
      </c>
      <c r="J34" s="32">
        <v>6</v>
      </c>
      <c r="K34" s="33">
        <v>3080</v>
      </c>
      <c r="L34" s="34">
        <f t="shared" si="1"/>
        <v>2956.8</v>
      </c>
      <c r="M34" s="33">
        <f>J34*K34+L34</f>
        <v>21436.799999999999</v>
      </c>
    </row>
    <row r="35" spans="1:13" x14ac:dyDescent="0.3">
      <c r="A35" s="52" t="s">
        <v>3714</v>
      </c>
      <c r="B35" s="53" t="s">
        <v>3713</v>
      </c>
      <c r="C35" s="54">
        <v>43087</v>
      </c>
      <c r="D35" s="92" t="s">
        <v>3493</v>
      </c>
      <c r="E35" s="76">
        <v>43083</v>
      </c>
      <c r="F35" s="76" t="s">
        <v>631</v>
      </c>
      <c r="G35" s="29" t="s">
        <v>1165</v>
      </c>
      <c r="H35" s="68" t="s">
        <v>549</v>
      </c>
      <c r="I35" s="31" t="s">
        <v>142</v>
      </c>
      <c r="J35" s="32">
        <v>3</v>
      </c>
      <c r="K35" s="33">
        <v>1210</v>
      </c>
      <c r="L35" s="34">
        <f t="shared" si="1"/>
        <v>580.80000000000007</v>
      </c>
      <c r="M35" s="33">
        <f>J35*K35+L35</f>
        <v>4210.8</v>
      </c>
    </row>
    <row r="36" spans="1:13" x14ac:dyDescent="0.3">
      <c r="A36" s="26"/>
      <c r="B36" s="26"/>
      <c r="C36" s="26"/>
      <c r="D36" s="28"/>
      <c r="E36" s="27"/>
      <c r="F36" s="27"/>
      <c r="G36" s="29"/>
      <c r="H36" s="38"/>
      <c r="I36" s="31"/>
      <c r="J36" s="32"/>
      <c r="K36" s="33"/>
      <c r="L36" s="34"/>
      <c r="M36" s="33">
        <f>SUM(M15:M35)</f>
        <v>299522.62975999992</v>
      </c>
    </row>
    <row r="38" spans="1:13" x14ac:dyDescent="0.3">
      <c r="A38" s="48" t="s">
        <v>35</v>
      </c>
      <c r="B38" s="46" t="s">
        <v>553</v>
      </c>
    </row>
    <row r="39" spans="1:13" x14ac:dyDescent="0.3">
      <c r="A39" s="18"/>
      <c r="B39" s="15"/>
    </row>
    <row r="40" spans="1:13" x14ac:dyDescent="0.3">
      <c r="A40" s="18"/>
      <c r="B40" s="15"/>
      <c r="D40" s="62"/>
    </row>
    <row r="41" spans="1:13" x14ac:dyDescent="0.3">
      <c r="A41" s="18"/>
      <c r="B41" s="15"/>
    </row>
    <row r="42" spans="1:13" x14ac:dyDescent="0.3">
      <c r="A42" s="18"/>
      <c r="B42" s="15"/>
    </row>
    <row r="43" spans="1:13" x14ac:dyDescent="0.3">
      <c r="A43" s="18"/>
      <c r="B43" s="15"/>
    </row>
    <row r="44" spans="1:13" x14ac:dyDescent="0.3">
      <c r="A44" s="18"/>
      <c r="B44" s="15"/>
    </row>
    <row r="45" spans="1:13" x14ac:dyDescent="0.3">
      <c r="A45" s="18"/>
      <c r="B45" s="15"/>
    </row>
    <row r="46" spans="1:13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x14ac:dyDescent="0.3">
      <c r="A47" s="261" t="s">
        <v>27</v>
      </c>
      <c r="B47" s="261"/>
      <c r="C47" s="261"/>
      <c r="D47" s="39"/>
      <c r="E47" s="261" t="s">
        <v>28</v>
      </c>
      <c r="F47" s="261"/>
      <c r="G47" s="39"/>
      <c r="H47" s="106" t="s">
        <v>29</v>
      </c>
      <c r="I47" s="39"/>
      <c r="J47" s="41"/>
      <c r="K47" s="106" t="s">
        <v>30</v>
      </c>
      <c r="L47" s="41"/>
      <c r="M47" s="39"/>
    </row>
    <row r="48" spans="1:13" ht="13.9" customHeight="1" x14ac:dyDescent="0.3">
      <c r="A48" s="263" t="s">
        <v>0</v>
      </c>
      <c r="B48" s="263"/>
      <c r="C48" s="263"/>
      <c r="D48" s="39"/>
      <c r="E48" s="262" t="s">
        <v>1</v>
      </c>
      <c r="F48" s="262"/>
      <c r="G48" s="39"/>
      <c r="H48" s="42" t="s">
        <v>2</v>
      </c>
      <c r="I48" s="39"/>
      <c r="J48" s="262" t="s">
        <v>31</v>
      </c>
      <c r="K48" s="262"/>
      <c r="L48" s="262"/>
      <c r="M48" s="39"/>
    </row>
    <row r="49" spans="1:13" x14ac:dyDescent="0.3">
      <c r="A49" s="253"/>
      <c r="B49" s="253"/>
      <c r="C49" s="253"/>
    </row>
    <row r="50" spans="1:13" s="15" customFormat="1" ht="15" customHeight="1" x14ac:dyDescent="0.25">
      <c r="A50" s="257" t="s">
        <v>6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</row>
  </sheetData>
  <customSheetViews>
    <customSheetView guid="{B46C6F73-E576-4327-952E-D30557363BE2}" showPageBreaks="1" topLeftCell="H16">
      <selection activeCell="L39" sqref="L3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6">
      <selection activeCell="L39" sqref="L3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8:B8"/>
    <mergeCell ref="A10:C11"/>
    <mergeCell ref="G10:H10"/>
    <mergeCell ref="L10:M10"/>
    <mergeCell ref="G11:H11"/>
    <mergeCell ref="A50:M50"/>
    <mergeCell ref="A12:B12"/>
    <mergeCell ref="C12:G12"/>
    <mergeCell ref="I12:M12"/>
    <mergeCell ref="E47:F47"/>
    <mergeCell ref="E48:F48"/>
    <mergeCell ref="J48:L48"/>
    <mergeCell ref="A47:C47"/>
    <mergeCell ref="A48:C48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0"/>
  <sheetViews>
    <sheetView topLeftCell="H16" workbookViewId="0">
      <selection activeCell="M37" sqref="M3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42578125" style="1" customWidth="1"/>
    <col min="8" max="8" width="30.28515625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8.75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18.75" x14ac:dyDescent="0.3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8.75" x14ac:dyDescent="0.3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8.75" x14ac:dyDescent="0.3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3" ht="18.75" x14ac:dyDescent="0.3">
      <c r="A7" s="168" t="s">
        <v>7</v>
      </c>
      <c r="B7" s="48" t="s">
        <v>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8.75" x14ac:dyDescent="0.3">
      <c r="A8" s="18"/>
      <c r="B8" s="1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3" ht="23.45" customHeight="1" x14ac:dyDescent="0.3">
      <c r="A9" s="265" t="s">
        <v>3980</v>
      </c>
      <c r="B9" s="265"/>
      <c r="C9" s="25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3.25" x14ac:dyDescent="0.35">
      <c r="A10" s="2"/>
      <c r="K10" s="3"/>
      <c r="L10" s="3"/>
      <c r="M10" s="3"/>
    </row>
    <row r="11" spans="1:13" ht="15" customHeight="1" x14ac:dyDescent="0.3">
      <c r="A11" s="266" t="s">
        <v>9</v>
      </c>
      <c r="B11" s="266"/>
      <c r="C11" s="266"/>
      <c r="D11" s="49" t="s">
        <v>3</v>
      </c>
      <c r="E11" s="20" t="s">
        <v>5</v>
      </c>
      <c r="F11" s="4"/>
      <c r="G11" s="267" t="s">
        <v>11</v>
      </c>
      <c r="H11" s="267"/>
      <c r="I11" s="20" t="s">
        <v>5</v>
      </c>
      <c r="K11" s="5"/>
      <c r="L11" s="268"/>
      <c r="M11" s="268"/>
    </row>
    <row r="12" spans="1:13" ht="22.15" customHeight="1" x14ac:dyDescent="0.3">
      <c r="A12" s="266"/>
      <c r="B12" s="266"/>
      <c r="C12" s="266"/>
      <c r="D12" s="6" t="s">
        <v>4</v>
      </c>
      <c r="F12" s="4"/>
      <c r="G12" s="265" t="s">
        <v>12</v>
      </c>
      <c r="H12" s="265"/>
      <c r="I12" s="4"/>
      <c r="L12" s="7"/>
      <c r="M12" s="7"/>
    </row>
    <row r="13" spans="1:13" ht="35.25" customHeight="1" x14ac:dyDescent="0.3">
      <c r="A13" s="258" t="s">
        <v>10</v>
      </c>
      <c r="B13" s="258"/>
      <c r="C13" s="259" t="s">
        <v>554</v>
      </c>
      <c r="D13" s="259"/>
      <c r="E13" s="259"/>
      <c r="F13" s="259"/>
      <c r="G13" s="259"/>
      <c r="H13" s="8" t="s">
        <v>13</v>
      </c>
      <c r="I13" s="260" t="s">
        <v>2409</v>
      </c>
      <c r="J13" s="260"/>
      <c r="K13" s="260"/>
      <c r="L13" s="260"/>
      <c r="M13" s="260"/>
    </row>
    <row r="14" spans="1:13" ht="22.9" customHeight="1" x14ac:dyDescent="0.3">
      <c r="A14" s="9"/>
      <c r="B14" s="9"/>
      <c r="C14" s="10"/>
      <c r="D14" s="11"/>
      <c r="E14" s="12"/>
      <c r="F14" s="12"/>
      <c r="G14" s="9"/>
      <c r="H14" s="9"/>
      <c r="I14" s="10"/>
      <c r="J14" s="13"/>
      <c r="K14" s="9"/>
      <c r="L14" s="9"/>
      <c r="M14" s="9"/>
    </row>
    <row r="15" spans="1:13" ht="44.45" customHeight="1" x14ac:dyDescent="0.3">
      <c r="A15" s="21" t="s">
        <v>14</v>
      </c>
      <c r="B15" s="21" t="s">
        <v>15</v>
      </c>
      <c r="C15" s="21" t="s">
        <v>16</v>
      </c>
      <c r="D15" s="22" t="s">
        <v>17</v>
      </c>
      <c r="E15" s="23" t="s">
        <v>18</v>
      </c>
      <c r="F15" s="23" t="s">
        <v>19</v>
      </c>
      <c r="G15" s="21" t="s">
        <v>20</v>
      </c>
      <c r="H15" s="21" t="s">
        <v>21</v>
      </c>
      <c r="I15" s="21" t="s">
        <v>22</v>
      </c>
      <c r="J15" s="24" t="s">
        <v>23</v>
      </c>
      <c r="K15" s="21" t="s">
        <v>24</v>
      </c>
      <c r="L15" s="21" t="s">
        <v>25</v>
      </c>
      <c r="M15" s="21" t="s">
        <v>26</v>
      </c>
    </row>
    <row r="16" spans="1:13" ht="25.5" x14ac:dyDescent="0.3">
      <c r="A16" s="52" t="s">
        <v>2757</v>
      </c>
      <c r="B16" s="53" t="s">
        <v>2754</v>
      </c>
      <c r="C16" s="54">
        <v>42986</v>
      </c>
      <c r="D16" s="75"/>
      <c r="E16" s="76"/>
      <c r="F16" s="76" t="s">
        <v>42</v>
      </c>
      <c r="G16" s="38" t="s">
        <v>1663</v>
      </c>
      <c r="H16" s="77" t="s">
        <v>1660</v>
      </c>
      <c r="I16" s="50"/>
      <c r="J16" s="78"/>
      <c r="K16" s="138"/>
      <c r="L16" s="34">
        <f>J16*K16*0.16</f>
        <v>0</v>
      </c>
      <c r="M16" s="33">
        <v>8950</v>
      </c>
    </row>
    <row r="17" spans="1:13" ht="25.5" x14ac:dyDescent="0.3">
      <c r="A17" s="52" t="s">
        <v>2758</v>
      </c>
      <c r="B17" s="53" t="s">
        <v>2755</v>
      </c>
      <c r="C17" s="54">
        <v>42998</v>
      </c>
      <c r="D17" s="75"/>
      <c r="E17" s="76"/>
      <c r="F17" s="76" t="s">
        <v>42</v>
      </c>
      <c r="G17" s="38" t="s">
        <v>1663</v>
      </c>
      <c r="H17" s="77" t="s">
        <v>1667</v>
      </c>
      <c r="I17" s="50"/>
      <c r="J17" s="78"/>
      <c r="K17" s="138"/>
      <c r="L17" s="34">
        <f>J17*K17*0.16</f>
        <v>0</v>
      </c>
      <c r="M17" s="33">
        <v>8950</v>
      </c>
    </row>
    <row r="18" spans="1:13" ht="25.5" x14ac:dyDescent="0.3">
      <c r="A18" s="52" t="s">
        <v>2759</v>
      </c>
      <c r="B18" s="53" t="s">
        <v>2756</v>
      </c>
      <c r="C18" s="54">
        <v>43000</v>
      </c>
      <c r="D18" s="75"/>
      <c r="E18" s="76"/>
      <c r="F18" s="76" t="s">
        <v>42</v>
      </c>
      <c r="G18" s="38" t="s">
        <v>1663</v>
      </c>
      <c r="H18" s="77" t="s">
        <v>2031</v>
      </c>
      <c r="I18" s="50"/>
      <c r="J18" s="78"/>
      <c r="K18" s="138"/>
      <c r="L18" s="34">
        <f t="shared" ref="L18:L31" si="0">J18*K18*0.16</f>
        <v>0</v>
      </c>
      <c r="M18" s="33">
        <v>11900</v>
      </c>
    </row>
    <row r="19" spans="1:13" x14ac:dyDescent="0.3">
      <c r="A19" s="52" t="s">
        <v>2769</v>
      </c>
      <c r="B19" s="53" t="s">
        <v>2768</v>
      </c>
      <c r="C19" s="54">
        <v>42996</v>
      </c>
      <c r="D19" s="75">
        <v>107</v>
      </c>
      <c r="E19" s="76">
        <v>42985</v>
      </c>
      <c r="F19" s="76" t="s">
        <v>630</v>
      </c>
      <c r="G19" s="29" t="s">
        <v>94</v>
      </c>
      <c r="H19" s="77" t="s">
        <v>560</v>
      </c>
      <c r="I19" s="50" t="s">
        <v>96</v>
      </c>
      <c r="J19" s="78">
        <v>225</v>
      </c>
      <c r="K19" s="139">
        <v>106.9</v>
      </c>
      <c r="L19" s="34">
        <f t="shared" si="0"/>
        <v>3848.4</v>
      </c>
      <c r="M19" s="33">
        <f>J19*K19+L19</f>
        <v>27900.9</v>
      </c>
    </row>
    <row r="20" spans="1:13" x14ac:dyDescent="0.3">
      <c r="A20" s="52" t="s">
        <v>2769</v>
      </c>
      <c r="B20" s="53" t="s">
        <v>2768</v>
      </c>
      <c r="C20" s="54">
        <v>42996</v>
      </c>
      <c r="D20" s="75">
        <v>107</v>
      </c>
      <c r="E20" s="76">
        <v>42985</v>
      </c>
      <c r="F20" s="76" t="s">
        <v>630</v>
      </c>
      <c r="G20" s="29" t="s">
        <v>94</v>
      </c>
      <c r="H20" s="67" t="s">
        <v>291</v>
      </c>
      <c r="I20" s="31" t="s">
        <v>99</v>
      </c>
      <c r="J20" s="32">
        <v>1</v>
      </c>
      <c r="K20" s="140">
        <v>3879.31</v>
      </c>
      <c r="L20" s="34">
        <f t="shared" si="0"/>
        <v>620.68960000000004</v>
      </c>
      <c r="M20" s="33">
        <f>J20*K20+L20</f>
        <v>4499.9996000000001</v>
      </c>
    </row>
    <row r="21" spans="1:13" x14ac:dyDescent="0.3">
      <c r="A21" s="52" t="s">
        <v>2769</v>
      </c>
      <c r="B21" s="53" t="s">
        <v>2768</v>
      </c>
      <c r="C21" s="54">
        <v>42996</v>
      </c>
      <c r="D21" s="75">
        <v>107</v>
      </c>
      <c r="E21" s="76">
        <v>42985</v>
      </c>
      <c r="F21" s="76" t="s">
        <v>630</v>
      </c>
      <c r="G21" s="29" t="s">
        <v>94</v>
      </c>
      <c r="H21" s="67" t="s">
        <v>562</v>
      </c>
      <c r="I21" s="31" t="s">
        <v>96</v>
      </c>
      <c r="J21" s="32">
        <v>3</v>
      </c>
      <c r="K21" s="140">
        <v>1034.48</v>
      </c>
      <c r="L21" s="34">
        <f t="shared" si="0"/>
        <v>496.55040000000002</v>
      </c>
      <c r="M21" s="33">
        <f>J21*K21+L21-0.89</f>
        <v>3599.1004000000003</v>
      </c>
    </row>
    <row r="22" spans="1:13" s="14" customFormat="1" ht="13.5" x14ac:dyDescent="0.25">
      <c r="A22" s="52" t="s">
        <v>2766</v>
      </c>
      <c r="B22" s="53" t="s">
        <v>2764</v>
      </c>
      <c r="C22" s="54">
        <v>42999</v>
      </c>
      <c r="D22" s="92" t="s">
        <v>2114</v>
      </c>
      <c r="E22" s="76">
        <v>42992</v>
      </c>
      <c r="F22" s="76" t="s">
        <v>631</v>
      </c>
      <c r="G22" s="29" t="s">
        <v>214</v>
      </c>
      <c r="H22" s="67" t="s">
        <v>411</v>
      </c>
      <c r="I22" s="31" t="s">
        <v>142</v>
      </c>
      <c r="J22" s="32">
        <v>6</v>
      </c>
      <c r="K22" s="140">
        <v>1540</v>
      </c>
      <c r="L22" s="34">
        <f t="shared" si="0"/>
        <v>1478.4</v>
      </c>
      <c r="M22" s="33">
        <f>J22*K22+L22</f>
        <v>10718.4</v>
      </c>
    </row>
    <row r="23" spans="1:13" x14ac:dyDescent="0.3">
      <c r="A23" s="52" t="s">
        <v>2767</v>
      </c>
      <c r="B23" s="53" t="s">
        <v>2765</v>
      </c>
      <c r="C23" s="54">
        <v>42999</v>
      </c>
      <c r="D23" s="92" t="s">
        <v>2115</v>
      </c>
      <c r="E23" s="76">
        <v>42992</v>
      </c>
      <c r="F23" s="76" t="s">
        <v>631</v>
      </c>
      <c r="G23" s="29" t="s">
        <v>214</v>
      </c>
      <c r="H23" s="68" t="s">
        <v>410</v>
      </c>
      <c r="I23" s="31" t="s">
        <v>142</v>
      </c>
      <c r="J23" s="32">
        <v>3</v>
      </c>
      <c r="K23" s="140">
        <v>1540</v>
      </c>
      <c r="L23" s="34">
        <f t="shared" si="0"/>
        <v>739.2</v>
      </c>
      <c r="M23" s="33">
        <f>J23*K23+L23</f>
        <v>5359.2</v>
      </c>
    </row>
    <row r="24" spans="1:13" x14ac:dyDescent="0.3">
      <c r="A24" s="52" t="s">
        <v>2771</v>
      </c>
      <c r="B24" s="53" t="s">
        <v>2770</v>
      </c>
      <c r="C24" s="54">
        <v>43000</v>
      </c>
      <c r="D24" s="92" t="s">
        <v>2127</v>
      </c>
      <c r="E24" s="76">
        <v>42992</v>
      </c>
      <c r="F24" s="76" t="s">
        <v>630</v>
      </c>
      <c r="G24" s="29" t="s">
        <v>94</v>
      </c>
      <c r="H24" s="68" t="s">
        <v>81</v>
      </c>
      <c r="I24" s="31" t="s">
        <v>424</v>
      </c>
      <c r="J24" s="32">
        <v>2.5</v>
      </c>
      <c r="K24" s="140">
        <v>3017.24</v>
      </c>
      <c r="L24" s="34">
        <f t="shared" si="0"/>
        <v>1206.896</v>
      </c>
      <c r="M24" s="33">
        <f>J24*K24+L24</f>
        <v>8749.9959999999992</v>
      </c>
    </row>
    <row r="25" spans="1:13" ht="25.5" x14ac:dyDescent="0.3">
      <c r="A25" s="52" t="s">
        <v>2762</v>
      </c>
      <c r="B25" s="53" t="s">
        <v>2760</v>
      </c>
      <c r="C25" s="54">
        <v>43007</v>
      </c>
      <c r="D25" s="92"/>
      <c r="E25" s="76"/>
      <c r="F25" s="76" t="s">
        <v>42</v>
      </c>
      <c r="G25" s="29" t="s">
        <v>1663</v>
      </c>
      <c r="H25" s="68" t="s">
        <v>2187</v>
      </c>
      <c r="I25" s="31"/>
      <c r="J25" s="32"/>
      <c r="K25" s="140"/>
      <c r="L25" s="34">
        <f>J25*K25*0.16</f>
        <v>0</v>
      </c>
      <c r="M25" s="33">
        <v>15350</v>
      </c>
    </row>
    <row r="26" spans="1:13" ht="25.5" x14ac:dyDescent="0.3">
      <c r="A26" s="52" t="s">
        <v>2763</v>
      </c>
      <c r="B26" s="53" t="s">
        <v>2761</v>
      </c>
      <c r="C26" s="54">
        <v>43013</v>
      </c>
      <c r="D26" s="92"/>
      <c r="E26" s="76"/>
      <c r="F26" s="76" t="s">
        <v>42</v>
      </c>
      <c r="G26" s="29" t="s">
        <v>1663</v>
      </c>
      <c r="H26" s="68" t="s">
        <v>2457</v>
      </c>
      <c r="I26" s="31"/>
      <c r="J26" s="32"/>
      <c r="K26" s="140"/>
      <c r="L26" s="34">
        <f>J26*K26*0.16</f>
        <v>0</v>
      </c>
      <c r="M26" s="33">
        <v>3600</v>
      </c>
    </row>
    <row r="27" spans="1:13" x14ac:dyDescent="0.3">
      <c r="A27" s="52" t="s">
        <v>2773</v>
      </c>
      <c r="B27" s="53" t="s">
        <v>2772</v>
      </c>
      <c r="C27" s="54">
        <v>43034</v>
      </c>
      <c r="D27" s="92" t="s">
        <v>2515</v>
      </c>
      <c r="E27" s="76">
        <v>43025</v>
      </c>
      <c r="F27" s="76" t="s">
        <v>630</v>
      </c>
      <c r="G27" s="29" t="s">
        <v>94</v>
      </c>
      <c r="H27" s="68" t="s">
        <v>560</v>
      </c>
      <c r="I27" s="31" t="s">
        <v>96</v>
      </c>
      <c r="J27" s="32">
        <v>50</v>
      </c>
      <c r="K27" s="140">
        <v>106.9</v>
      </c>
      <c r="L27" s="34">
        <f>J27*K27*0.16</f>
        <v>855.2</v>
      </c>
      <c r="M27" s="33">
        <f>J27*K27+L27-0.2</f>
        <v>6200</v>
      </c>
    </row>
    <row r="28" spans="1:13" x14ac:dyDescent="0.3">
      <c r="A28" s="52" t="s">
        <v>2773</v>
      </c>
      <c r="B28" s="53" t="s">
        <v>2772</v>
      </c>
      <c r="C28" s="54">
        <v>43034</v>
      </c>
      <c r="D28" s="92" t="s">
        <v>2515</v>
      </c>
      <c r="E28" s="76">
        <v>43025</v>
      </c>
      <c r="F28" s="76" t="s">
        <v>630</v>
      </c>
      <c r="G28" s="29" t="s">
        <v>94</v>
      </c>
      <c r="H28" s="68" t="s">
        <v>562</v>
      </c>
      <c r="I28" s="31" t="s">
        <v>96</v>
      </c>
      <c r="J28" s="32">
        <v>1</v>
      </c>
      <c r="K28" s="140">
        <v>1034.48</v>
      </c>
      <c r="L28" s="34">
        <f>J28*K28*0.16</f>
        <v>165.51680000000002</v>
      </c>
      <c r="M28" s="33">
        <f>J28*K28+L28</f>
        <v>1199.9968000000001</v>
      </c>
    </row>
    <row r="29" spans="1:13" x14ac:dyDescent="0.3">
      <c r="A29" s="52" t="s">
        <v>2775</v>
      </c>
      <c r="B29" s="53" t="s">
        <v>2774</v>
      </c>
      <c r="C29" s="54">
        <v>43034</v>
      </c>
      <c r="D29" s="92" t="s">
        <v>2516</v>
      </c>
      <c r="E29" s="76">
        <v>43025</v>
      </c>
      <c r="F29" s="76" t="s">
        <v>630</v>
      </c>
      <c r="G29" s="29" t="s">
        <v>94</v>
      </c>
      <c r="H29" s="68" t="s">
        <v>81</v>
      </c>
      <c r="I29" s="31" t="s">
        <v>306</v>
      </c>
      <c r="J29" s="32">
        <v>10</v>
      </c>
      <c r="K29" s="140">
        <v>150.86000000000001</v>
      </c>
      <c r="L29" s="34">
        <f>J29*K29*0.16</f>
        <v>241.37600000000003</v>
      </c>
      <c r="M29" s="33">
        <f>J29*K29+L29+0.02</f>
        <v>1749.9960000000001</v>
      </c>
    </row>
    <row r="30" spans="1:13" ht="25.5" x14ac:dyDescent="0.3">
      <c r="A30" s="52" t="s">
        <v>2777</v>
      </c>
      <c r="B30" s="53" t="s">
        <v>2776</v>
      </c>
      <c r="C30" s="54">
        <v>43034</v>
      </c>
      <c r="D30" s="92" t="s">
        <v>2531</v>
      </c>
      <c r="E30" s="76">
        <v>43028</v>
      </c>
      <c r="F30" s="76" t="s">
        <v>639</v>
      </c>
      <c r="G30" s="29" t="s">
        <v>2521</v>
      </c>
      <c r="H30" s="68" t="s">
        <v>2532</v>
      </c>
      <c r="I30" s="30" t="s">
        <v>2523</v>
      </c>
      <c r="J30" s="32">
        <v>1</v>
      </c>
      <c r="K30" s="140">
        <v>21560</v>
      </c>
      <c r="L30" s="34">
        <f t="shared" si="0"/>
        <v>3449.6</v>
      </c>
      <c r="M30" s="33">
        <f t="shared" ref="M30:M35" si="1">J30*K30+L30</f>
        <v>25009.599999999999</v>
      </c>
    </row>
    <row r="31" spans="1:13" ht="25.5" x14ac:dyDescent="0.3">
      <c r="A31" s="52" t="s">
        <v>2777</v>
      </c>
      <c r="B31" s="53" t="s">
        <v>2776</v>
      </c>
      <c r="C31" s="54">
        <v>43034</v>
      </c>
      <c r="D31" s="92" t="s">
        <v>2531</v>
      </c>
      <c r="E31" s="76">
        <v>43028</v>
      </c>
      <c r="F31" s="76" t="s">
        <v>639</v>
      </c>
      <c r="G31" s="29" t="s">
        <v>2521</v>
      </c>
      <c r="H31" s="68" t="s">
        <v>2530</v>
      </c>
      <c r="I31" s="30" t="s">
        <v>2523</v>
      </c>
      <c r="J31" s="32">
        <v>1</v>
      </c>
      <c r="K31" s="33">
        <v>1925</v>
      </c>
      <c r="L31" s="34">
        <f t="shared" si="0"/>
        <v>308</v>
      </c>
      <c r="M31" s="33">
        <f t="shared" si="1"/>
        <v>2233</v>
      </c>
    </row>
    <row r="32" spans="1:13" x14ac:dyDescent="0.3">
      <c r="A32" s="52" t="s">
        <v>3717</v>
      </c>
      <c r="B32" s="53" t="s">
        <v>3715</v>
      </c>
      <c r="C32" s="54">
        <v>43073</v>
      </c>
      <c r="D32" s="92" t="s">
        <v>3077</v>
      </c>
      <c r="E32" s="76">
        <v>43066</v>
      </c>
      <c r="F32" s="76" t="s">
        <v>631</v>
      </c>
      <c r="G32" s="29" t="s">
        <v>3078</v>
      </c>
      <c r="H32" s="68" t="s">
        <v>3079</v>
      </c>
      <c r="I32" s="30" t="s">
        <v>142</v>
      </c>
      <c r="J32" s="32">
        <v>3</v>
      </c>
      <c r="K32" s="33">
        <v>1980</v>
      </c>
      <c r="L32" s="34">
        <f>J32*K32*0.16</f>
        <v>950.4</v>
      </c>
      <c r="M32" s="33">
        <f t="shared" si="1"/>
        <v>6890.4</v>
      </c>
    </row>
    <row r="33" spans="1:13" x14ac:dyDescent="0.3">
      <c r="A33" s="52" t="s">
        <v>3718</v>
      </c>
      <c r="B33" s="53" t="s">
        <v>3716</v>
      </c>
      <c r="C33" s="54">
        <v>43073</v>
      </c>
      <c r="D33" s="92" t="s">
        <v>3080</v>
      </c>
      <c r="E33" s="76">
        <v>43066</v>
      </c>
      <c r="F33" s="76" t="s">
        <v>631</v>
      </c>
      <c r="G33" s="29" t="s">
        <v>3078</v>
      </c>
      <c r="H33" s="68" t="s">
        <v>3079</v>
      </c>
      <c r="I33" s="30" t="s">
        <v>142</v>
      </c>
      <c r="J33" s="32">
        <v>6</v>
      </c>
      <c r="K33" s="33">
        <v>1210</v>
      </c>
      <c r="L33" s="34">
        <f>J33*K33*0.16</f>
        <v>1161.6000000000001</v>
      </c>
      <c r="M33" s="33">
        <f t="shared" si="1"/>
        <v>8421.6</v>
      </c>
    </row>
    <row r="34" spans="1:13" x14ac:dyDescent="0.3">
      <c r="A34" s="52" t="s">
        <v>3720</v>
      </c>
      <c r="B34" s="53" t="s">
        <v>3719</v>
      </c>
      <c r="C34" s="54">
        <v>43088</v>
      </c>
      <c r="D34" s="92" t="s">
        <v>3483</v>
      </c>
      <c r="E34" s="76">
        <v>43083</v>
      </c>
      <c r="F34" s="76" t="s">
        <v>631</v>
      </c>
      <c r="G34" s="29" t="s">
        <v>214</v>
      </c>
      <c r="H34" s="68" t="s">
        <v>549</v>
      </c>
      <c r="I34" s="30" t="s">
        <v>142</v>
      </c>
      <c r="J34" s="32">
        <v>2</v>
      </c>
      <c r="K34" s="33">
        <v>1210</v>
      </c>
      <c r="L34" s="34">
        <f>J34*K34*0.16</f>
        <v>387.2</v>
      </c>
      <c r="M34" s="33">
        <f t="shared" si="1"/>
        <v>2807.2</v>
      </c>
    </row>
    <row r="35" spans="1:13" x14ac:dyDescent="0.3">
      <c r="A35" s="52" t="s">
        <v>3720</v>
      </c>
      <c r="B35" s="53" t="s">
        <v>3719</v>
      </c>
      <c r="C35" s="54">
        <v>43088</v>
      </c>
      <c r="D35" s="92" t="s">
        <v>3483</v>
      </c>
      <c r="E35" s="76">
        <v>43083</v>
      </c>
      <c r="F35" s="76" t="s">
        <v>631</v>
      </c>
      <c r="G35" s="29" t="s">
        <v>214</v>
      </c>
      <c r="H35" s="68" t="s">
        <v>410</v>
      </c>
      <c r="I35" s="30" t="s">
        <v>142</v>
      </c>
      <c r="J35" s="32">
        <v>3</v>
      </c>
      <c r="K35" s="33">
        <v>1540</v>
      </c>
      <c r="L35" s="34">
        <f>J35*K35*0.16</f>
        <v>739.2</v>
      </c>
      <c r="M35" s="33">
        <f t="shared" si="1"/>
        <v>5359.2</v>
      </c>
    </row>
    <row r="36" spans="1:13" x14ac:dyDescent="0.3">
      <c r="A36" s="26"/>
      <c r="B36" s="26"/>
      <c r="C36" s="26"/>
      <c r="D36" s="28"/>
      <c r="E36" s="27"/>
      <c r="F36" s="27"/>
      <c r="G36" s="29"/>
      <c r="H36" s="67"/>
      <c r="I36" s="31"/>
      <c r="J36" s="32"/>
      <c r="K36" s="33"/>
      <c r="L36" s="34"/>
      <c r="M36" s="33">
        <f>SUM(M16:M35)+0.01</f>
        <v>169448.59880000001</v>
      </c>
    </row>
    <row r="38" spans="1:13" x14ac:dyDescent="0.3">
      <c r="A38" s="48" t="s">
        <v>35</v>
      </c>
      <c r="B38" s="46" t="s">
        <v>1664</v>
      </c>
    </row>
    <row r="39" spans="1:13" x14ac:dyDescent="0.3">
      <c r="A39" s="18"/>
      <c r="B39" s="15"/>
    </row>
    <row r="40" spans="1:13" x14ac:dyDescent="0.3">
      <c r="A40" s="18"/>
      <c r="B40" s="15"/>
      <c r="D40" s="62"/>
    </row>
    <row r="41" spans="1:13" x14ac:dyDescent="0.3">
      <c r="A41" s="18"/>
      <c r="B41" s="15"/>
    </row>
    <row r="42" spans="1:13" x14ac:dyDescent="0.3">
      <c r="A42" s="18"/>
      <c r="B42" s="15"/>
    </row>
    <row r="43" spans="1:13" x14ac:dyDescent="0.3">
      <c r="A43" s="18"/>
      <c r="B43" s="15"/>
    </row>
    <row r="44" spans="1:13" x14ac:dyDescent="0.3">
      <c r="A44" s="18"/>
      <c r="B44" s="15"/>
    </row>
    <row r="45" spans="1:13" x14ac:dyDescent="0.3">
      <c r="A45" s="18"/>
      <c r="B45" s="15"/>
    </row>
    <row r="46" spans="1:13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x14ac:dyDescent="0.3">
      <c r="A47" s="261" t="s">
        <v>27</v>
      </c>
      <c r="B47" s="261"/>
      <c r="C47" s="261"/>
      <c r="D47" s="39"/>
      <c r="E47" s="261" t="s">
        <v>28</v>
      </c>
      <c r="F47" s="261"/>
      <c r="G47" s="39"/>
      <c r="H47" s="167" t="s">
        <v>29</v>
      </c>
      <c r="I47" s="39"/>
      <c r="J47" s="41"/>
      <c r="K47" s="167" t="s">
        <v>30</v>
      </c>
      <c r="L47" s="41"/>
      <c r="M47" s="39"/>
    </row>
    <row r="48" spans="1:13" ht="13.9" customHeight="1" x14ac:dyDescent="0.3">
      <c r="A48" s="263" t="s">
        <v>0</v>
      </c>
      <c r="B48" s="263"/>
      <c r="C48" s="263"/>
      <c r="D48" s="39"/>
      <c r="E48" s="262" t="s">
        <v>1</v>
      </c>
      <c r="F48" s="262"/>
      <c r="G48" s="39"/>
      <c r="H48" s="42" t="s">
        <v>2</v>
      </c>
      <c r="I48" s="39"/>
      <c r="J48" s="262" t="s">
        <v>31</v>
      </c>
      <c r="K48" s="262"/>
      <c r="L48" s="262"/>
      <c r="M48" s="39"/>
    </row>
    <row r="49" spans="1:13" x14ac:dyDescent="0.3">
      <c r="A49" s="253"/>
      <c r="B49" s="253"/>
      <c r="C49" s="253"/>
    </row>
    <row r="50" spans="1:13" s="15" customFormat="1" ht="15" customHeight="1" x14ac:dyDescent="0.25">
      <c r="A50" s="257" t="s">
        <v>6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</row>
  </sheetData>
  <customSheetViews>
    <customSheetView guid="{B46C6F73-E576-4327-952E-D30557363BE2}" showPageBreaks="1" topLeftCell="H16">
      <selection activeCell="M37" sqref="M3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6">
      <selection activeCell="M37" sqref="M3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50:M50"/>
    <mergeCell ref="A13:B13"/>
    <mergeCell ref="C13:G13"/>
    <mergeCell ref="I13:M13"/>
    <mergeCell ref="E47:F47"/>
    <mergeCell ref="E48:F48"/>
    <mergeCell ref="J48:L48"/>
    <mergeCell ref="A47:C47"/>
    <mergeCell ref="A48:C48"/>
    <mergeCell ref="A1:M1"/>
    <mergeCell ref="A9:B9"/>
    <mergeCell ref="A11:C12"/>
    <mergeCell ref="G11:H11"/>
    <mergeCell ref="L11:M11"/>
    <mergeCell ref="G12:H12"/>
  </mergeCells>
  <hyperlinks>
    <hyperlink ref="K10:M10" location="'Instructivo Anexo 1'!A1" display="INSTRUCTIVO"/>
    <hyperlink ref="G11:H11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9"/>
  <sheetViews>
    <sheetView topLeftCell="H10" workbookViewId="0">
      <selection activeCell="K28" sqref="K28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8.75" x14ac:dyDescent="0.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8.75" x14ac:dyDescent="0.3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8.75" x14ac:dyDescent="0.3">
      <c r="A5" s="142" t="s">
        <v>7</v>
      </c>
      <c r="B5" s="48" t="s">
        <v>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9" customHeight="1" x14ac:dyDescent="0.3">
      <c r="A6" s="18"/>
      <c r="B6" s="18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554</v>
      </c>
      <c r="D11" s="259"/>
      <c r="E11" s="259"/>
      <c r="F11" s="259"/>
      <c r="G11" s="259"/>
      <c r="H11" s="8" t="s">
        <v>13</v>
      </c>
      <c r="I11" s="260" t="s">
        <v>777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2005</v>
      </c>
      <c r="B14" s="53" t="s">
        <v>2001</v>
      </c>
      <c r="C14" s="54">
        <v>42951</v>
      </c>
      <c r="D14" s="75"/>
      <c r="E14" s="76"/>
      <c r="F14" s="76" t="s">
        <v>42</v>
      </c>
      <c r="G14" s="38" t="s">
        <v>41</v>
      </c>
      <c r="H14" s="77" t="s">
        <v>1285</v>
      </c>
      <c r="I14" s="50"/>
      <c r="J14" s="78"/>
      <c r="K14" s="138"/>
      <c r="L14" s="34">
        <f>J14*K14*0.16</f>
        <v>0</v>
      </c>
      <c r="M14" s="33">
        <v>15400</v>
      </c>
    </row>
    <row r="15" spans="1:13" ht="25.5" x14ac:dyDescent="0.3">
      <c r="A15" s="52" t="s">
        <v>2006</v>
      </c>
      <c r="B15" s="53" t="s">
        <v>2002</v>
      </c>
      <c r="C15" s="54">
        <v>42958</v>
      </c>
      <c r="D15" s="75"/>
      <c r="E15" s="76"/>
      <c r="F15" s="76" t="s">
        <v>42</v>
      </c>
      <c r="G15" s="38" t="s">
        <v>41</v>
      </c>
      <c r="H15" s="77" t="s">
        <v>1547</v>
      </c>
      <c r="I15" s="50"/>
      <c r="J15" s="78"/>
      <c r="K15" s="138"/>
      <c r="L15" s="34">
        <f t="shared" ref="L15:L24" si="0">J15*K15*0.16</f>
        <v>0</v>
      </c>
      <c r="M15" s="33">
        <v>14800</v>
      </c>
    </row>
    <row r="16" spans="1:13" ht="25.5" x14ac:dyDescent="0.3">
      <c r="A16" s="52" t="s">
        <v>2007</v>
      </c>
      <c r="B16" s="53" t="s">
        <v>2003</v>
      </c>
      <c r="C16" s="54">
        <v>42965</v>
      </c>
      <c r="D16" s="75"/>
      <c r="E16" s="76"/>
      <c r="F16" s="76" t="s">
        <v>42</v>
      </c>
      <c r="G16" s="29" t="s">
        <v>41</v>
      </c>
      <c r="H16" s="77" t="s">
        <v>1621</v>
      </c>
      <c r="I16" s="50"/>
      <c r="J16" s="78"/>
      <c r="K16" s="138"/>
      <c r="L16" s="34">
        <f t="shared" si="0"/>
        <v>0</v>
      </c>
      <c r="M16" s="33">
        <v>16550</v>
      </c>
    </row>
    <row r="17" spans="1:13" ht="25.5" x14ac:dyDescent="0.3">
      <c r="A17" s="52" t="s">
        <v>2008</v>
      </c>
      <c r="B17" s="53" t="s">
        <v>2004</v>
      </c>
      <c r="C17" s="54">
        <v>42972</v>
      </c>
      <c r="D17" s="75"/>
      <c r="E17" s="76"/>
      <c r="F17" s="76" t="s">
        <v>42</v>
      </c>
      <c r="G17" s="29" t="s">
        <v>41</v>
      </c>
      <c r="H17" s="77" t="s">
        <v>1626</v>
      </c>
      <c r="I17" s="50"/>
      <c r="J17" s="78"/>
      <c r="K17" s="139"/>
      <c r="L17" s="34">
        <f t="shared" si="0"/>
        <v>0</v>
      </c>
      <c r="M17" s="33">
        <v>15350</v>
      </c>
    </row>
    <row r="18" spans="1:13" x14ac:dyDescent="0.3">
      <c r="A18" s="52" t="s">
        <v>2010</v>
      </c>
      <c r="B18" s="53" t="s">
        <v>2009</v>
      </c>
      <c r="C18" s="54">
        <v>42975</v>
      </c>
      <c r="D18" s="92" t="s">
        <v>1631</v>
      </c>
      <c r="E18" s="76">
        <v>42964</v>
      </c>
      <c r="F18" s="76" t="s">
        <v>630</v>
      </c>
      <c r="G18" s="29" t="s">
        <v>94</v>
      </c>
      <c r="H18" s="67" t="s">
        <v>1632</v>
      </c>
      <c r="I18" s="31" t="s">
        <v>96</v>
      </c>
      <c r="J18" s="32">
        <v>175</v>
      </c>
      <c r="K18" s="140">
        <v>106.9</v>
      </c>
      <c r="L18" s="34">
        <f t="shared" si="0"/>
        <v>2993.2000000000003</v>
      </c>
      <c r="M18" s="33">
        <f>J18*K18+L18-0.7</f>
        <v>21700</v>
      </c>
    </row>
    <row r="19" spans="1:13" x14ac:dyDescent="0.3">
      <c r="A19" s="52" t="s">
        <v>2010</v>
      </c>
      <c r="B19" s="53" t="s">
        <v>2009</v>
      </c>
      <c r="C19" s="54">
        <v>42975</v>
      </c>
      <c r="D19" s="92" t="s">
        <v>1631</v>
      </c>
      <c r="E19" s="76">
        <v>42964</v>
      </c>
      <c r="F19" s="76" t="s">
        <v>630</v>
      </c>
      <c r="G19" s="29" t="s">
        <v>94</v>
      </c>
      <c r="H19" s="67" t="s">
        <v>1633</v>
      </c>
      <c r="I19" s="31" t="s">
        <v>96</v>
      </c>
      <c r="J19" s="32">
        <v>3</v>
      </c>
      <c r="K19" s="140">
        <v>948.28</v>
      </c>
      <c r="L19" s="34">
        <f t="shared" si="0"/>
        <v>455.17440000000005</v>
      </c>
      <c r="M19" s="33">
        <f>J19*K19+L19-0.01</f>
        <v>3300.0043999999998</v>
      </c>
    </row>
    <row r="20" spans="1:13" s="14" customFormat="1" ht="13.5" x14ac:dyDescent="0.25">
      <c r="A20" s="52" t="s">
        <v>2010</v>
      </c>
      <c r="B20" s="53" t="s">
        <v>2009</v>
      </c>
      <c r="C20" s="54">
        <v>42975</v>
      </c>
      <c r="D20" s="92" t="s">
        <v>1631</v>
      </c>
      <c r="E20" s="76">
        <v>42964</v>
      </c>
      <c r="F20" s="76" t="s">
        <v>630</v>
      </c>
      <c r="G20" s="29" t="s">
        <v>94</v>
      </c>
      <c r="H20" s="67" t="s">
        <v>291</v>
      </c>
      <c r="I20" s="31" t="s">
        <v>99</v>
      </c>
      <c r="J20" s="32">
        <v>1</v>
      </c>
      <c r="K20" s="140">
        <v>3879.31</v>
      </c>
      <c r="L20" s="34">
        <f t="shared" si="0"/>
        <v>620.68960000000004</v>
      </c>
      <c r="M20" s="33">
        <f>J20*K20+L20</f>
        <v>4499.9996000000001</v>
      </c>
    </row>
    <row r="21" spans="1:13" x14ac:dyDescent="0.3">
      <c r="A21" s="52" t="s">
        <v>2283</v>
      </c>
      <c r="B21" s="53" t="s">
        <v>2282</v>
      </c>
      <c r="C21" s="54">
        <v>42983</v>
      </c>
      <c r="D21" s="92" t="s">
        <v>1659</v>
      </c>
      <c r="E21" s="76">
        <v>42968</v>
      </c>
      <c r="F21" s="76" t="s">
        <v>630</v>
      </c>
      <c r="G21" s="29" t="s">
        <v>94</v>
      </c>
      <c r="H21" s="68" t="s">
        <v>81</v>
      </c>
      <c r="I21" s="31" t="s">
        <v>424</v>
      </c>
      <c r="J21" s="32">
        <v>3</v>
      </c>
      <c r="K21" s="140">
        <v>3017.24</v>
      </c>
      <c r="L21" s="34">
        <f t="shared" si="0"/>
        <v>1448.2751999999998</v>
      </c>
      <c r="M21" s="33">
        <f>J21*K21+L21</f>
        <v>10499.995199999999</v>
      </c>
    </row>
    <row r="22" spans="1:13" x14ac:dyDescent="0.3">
      <c r="A22" s="52" t="s">
        <v>2285</v>
      </c>
      <c r="B22" s="53" t="s">
        <v>2284</v>
      </c>
      <c r="C22" s="54">
        <v>42996</v>
      </c>
      <c r="D22" s="92" t="s">
        <v>2100</v>
      </c>
      <c r="E22" s="76">
        <v>42985</v>
      </c>
      <c r="F22" s="76" t="s">
        <v>631</v>
      </c>
      <c r="G22" s="29" t="s">
        <v>138</v>
      </c>
      <c r="H22" s="68" t="s">
        <v>411</v>
      </c>
      <c r="I22" s="31" t="s">
        <v>142</v>
      </c>
      <c r="J22" s="32">
        <v>4</v>
      </c>
      <c r="K22" s="140">
        <v>1540</v>
      </c>
      <c r="L22" s="34">
        <f t="shared" si="0"/>
        <v>985.6</v>
      </c>
      <c r="M22" s="33">
        <f>J22*K22+L22</f>
        <v>7145.6</v>
      </c>
    </row>
    <row r="23" spans="1:13" x14ac:dyDescent="0.3">
      <c r="A23" s="52" t="s">
        <v>2285</v>
      </c>
      <c r="B23" s="53" t="s">
        <v>2284</v>
      </c>
      <c r="C23" s="54">
        <v>42996</v>
      </c>
      <c r="D23" s="92" t="s">
        <v>2100</v>
      </c>
      <c r="E23" s="76">
        <v>42985</v>
      </c>
      <c r="F23" s="76" t="s">
        <v>631</v>
      </c>
      <c r="G23" s="29" t="s">
        <v>138</v>
      </c>
      <c r="H23" s="68" t="s">
        <v>549</v>
      </c>
      <c r="I23" s="31" t="s">
        <v>142</v>
      </c>
      <c r="J23" s="32">
        <v>5</v>
      </c>
      <c r="K23" s="140">
        <v>1210</v>
      </c>
      <c r="L23" s="34">
        <f t="shared" si="0"/>
        <v>968</v>
      </c>
      <c r="M23" s="33">
        <f>J23*K23+L23</f>
        <v>7018</v>
      </c>
    </row>
    <row r="24" spans="1:13" ht="25.5" x14ac:dyDescent="0.3">
      <c r="A24" s="52" t="s">
        <v>2287</v>
      </c>
      <c r="B24" s="53" t="s">
        <v>2286</v>
      </c>
      <c r="C24" s="54">
        <v>42996</v>
      </c>
      <c r="D24" s="92" t="s">
        <v>2106</v>
      </c>
      <c r="E24" s="76">
        <v>42985</v>
      </c>
      <c r="F24" s="76" t="s">
        <v>639</v>
      </c>
      <c r="G24" s="29" t="s">
        <v>138</v>
      </c>
      <c r="H24" s="68" t="s">
        <v>2107</v>
      </c>
      <c r="I24" s="31" t="s">
        <v>96</v>
      </c>
      <c r="J24" s="32">
        <v>7</v>
      </c>
      <c r="K24" s="33">
        <v>385</v>
      </c>
      <c r="L24" s="34">
        <f t="shared" si="0"/>
        <v>431.2</v>
      </c>
      <c r="M24" s="33">
        <f>J24*K24+L24</f>
        <v>3126.2</v>
      </c>
    </row>
    <row r="25" spans="1:13" x14ac:dyDescent="0.3">
      <c r="A25" s="26"/>
      <c r="B25" s="26"/>
      <c r="C25" s="26"/>
      <c r="D25" s="28"/>
      <c r="E25" s="27"/>
      <c r="F25" s="27"/>
      <c r="G25" s="29"/>
      <c r="H25" s="67"/>
      <c r="I25" s="31"/>
      <c r="J25" s="32"/>
      <c r="K25" s="33"/>
      <c r="L25" s="34"/>
      <c r="M25" s="33">
        <f>SUM(M14:M24)</f>
        <v>119389.79920000001</v>
      </c>
    </row>
    <row r="27" spans="1:13" x14ac:dyDescent="0.3">
      <c r="A27" s="48" t="s">
        <v>35</v>
      </c>
      <c r="B27" s="46" t="s">
        <v>1286</v>
      </c>
    </row>
    <row r="28" spans="1:13" x14ac:dyDescent="0.3">
      <c r="A28" s="18"/>
      <c r="B28" s="15"/>
    </row>
    <row r="29" spans="1:13" x14ac:dyDescent="0.3">
      <c r="A29" s="18"/>
      <c r="B29" s="15"/>
      <c r="D29" s="62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141" t="s">
        <v>29</v>
      </c>
      <c r="I36" s="39"/>
      <c r="J36" s="41"/>
      <c r="K36" s="141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H10">
      <selection activeCell="K28" sqref="K2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">
      <selection activeCell="K28" sqref="K2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9"/>
  <sheetViews>
    <sheetView topLeftCell="I10" zoomScaleNormal="100" workbookViewId="0">
      <selection activeCell="L28" sqref="L28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8.75" x14ac:dyDescent="0.3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8.75" x14ac:dyDescent="0.3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8.75" x14ac:dyDescent="0.3">
      <c r="A5" s="183" t="s">
        <v>7</v>
      </c>
      <c r="B5" s="48" t="s">
        <v>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9" customHeight="1" x14ac:dyDescent="0.3">
      <c r="A6" s="18"/>
      <c r="B6" s="18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1623</v>
      </c>
      <c r="D11" s="259"/>
      <c r="E11" s="259"/>
      <c r="F11" s="259"/>
      <c r="G11" s="259"/>
      <c r="H11" s="8" t="s">
        <v>13</v>
      </c>
      <c r="I11" s="260" t="s">
        <v>3723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14.45" customHeight="1" x14ac:dyDescent="0.3">
      <c r="A14" s="52" t="s">
        <v>2780</v>
      </c>
      <c r="B14" s="53" t="s">
        <v>2778</v>
      </c>
      <c r="C14" s="54">
        <v>43013</v>
      </c>
      <c r="D14" s="75"/>
      <c r="E14" s="76"/>
      <c r="F14" s="76" t="s">
        <v>42</v>
      </c>
      <c r="G14" s="38" t="s">
        <v>41</v>
      </c>
      <c r="H14" s="77" t="s">
        <v>2457</v>
      </c>
      <c r="I14" s="50"/>
      <c r="J14" s="78"/>
      <c r="K14" s="138"/>
      <c r="L14" s="34">
        <f>J14*K14*0.16</f>
        <v>0</v>
      </c>
      <c r="M14" s="33">
        <v>12050</v>
      </c>
    </row>
    <row r="15" spans="1:13" ht="25.5" x14ac:dyDescent="0.3">
      <c r="A15" s="52" t="s">
        <v>2781</v>
      </c>
      <c r="B15" s="53" t="s">
        <v>2779</v>
      </c>
      <c r="C15" s="54">
        <v>43021</v>
      </c>
      <c r="D15" s="75"/>
      <c r="E15" s="76"/>
      <c r="F15" s="76" t="s">
        <v>42</v>
      </c>
      <c r="G15" s="38" t="s">
        <v>41</v>
      </c>
      <c r="H15" s="77" t="s">
        <v>2459</v>
      </c>
      <c r="I15" s="50"/>
      <c r="J15" s="78"/>
      <c r="K15" s="138"/>
      <c r="L15" s="34">
        <f>J15*K15*0.16</f>
        <v>0</v>
      </c>
      <c r="M15" s="33">
        <v>12050</v>
      </c>
    </row>
    <row r="16" spans="1:13" x14ac:dyDescent="0.3">
      <c r="A16" s="52" t="s">
        <v>2783</v>
      </c>
      <c r="B16" s="53" t="s">
        <v>2782</v>
      </c>
      <c r="C16" s="54">
        <v>43034</v>
      </c>
      <c r="D16" s="75">
        <v>134</v>
      </c>
      <c r="E16" s="76">
        <v>43025</v>
      </c>
      <c r="F16" s="76" t="s">
        <v>630</v>
      </c>
      <c r="G16" s="38" t="s">
        <v>94</v>
      </c>
      <c r="H16" s="77" t="s">
        <v>560</v>
      </c>
      <c r="I16" s="50" t="s">
        <v>96</v>
      </c>
      <c r="J16" s="78">
        <v>125</v>
      </c>
      <c r="K16" s="138">
        <v>106.9</v>
      </c>
      <c r="L16" s="34">
        <f t="shared" ref="L16:L24" si="0">J16*K16*0.16</f>
        <v>2138</v>
      </c>
      <c r="M16" s="33">
        <f>J16*K16+L16-0.49</f>
        <v>15500.01</v>
      </c>
    </row>
    <row r="17" spans="1:14" x14ac:dyDescent="0.3">
      <c r="A17" s="52" t="s">
        <v>2783</v>
      </c>
      <c r="B17" s="53" t="s">
        <v>2782</v>
      </c>
      <c r="C17" s="54">
        <v>43034</v>
      </c>
      <c r="D17" s="75">
        <v>134</v>
      </c>
      <c r="E17" s="76">
        <v>43025</v>
      </c>
      <c r="F17" s="76" t="s">
        <v>630</v>
      </c>
      <c r="G17" s="38" t="s">
        <v>94</v>
      </c>
      <c r="H17" s="77" t="s">
        <v>2517</v>
      </c>
      <c r="I17" s="50" t="s">
        <v>96</v>
      </c>
      <c r="J17" s="78">
        <v>3</v>
      </c>
      <c r="K17" s="139">
        <v>1034.48</v>
      </c>
      <c r="L17" s="34">
        <f t="shared" si="0"/>
        <v>496.55040000000002</v>
      </c>
      <c r="M17" s="33">
        <f t="shared" ref="M17:M24" si="1">J17*K17+L17</f>
        <v>3599.9904000000001</v>
      </c>
    </row>
    <row r="18" spans="1:14" x14ac:dyDescent="0.3">
      <c r="A18" s="52" t="s">
        <v>2783</v>
      </c>
      <c r="B18" s="53" t="s">
        <v>2782</v>
      </c>
      <c r="C18" s="54">
        <v>43034</v>
      </c>
      <c r="D18" s="75">
        <v>134</v>
      </c>
      <c r="E18" s="76">
        <v>43025</v>
      </c>
      <c r="F18" s="76" t="s">
        <v>630</v>
      </c>
      <c r="G18" s="38" t="s">
        <v>94</v>
      </c>
      <c r="H18" s="67" t="s">
        <v>2518</v>
      </c>
      <c r="I18" s="31" t="s">
        <v>99</v>
      </c>
      <c r="J18" s="32">
        <v>1</v>
      </c>
      <c r="K18" s="140">
        <v>7500</v>
      </c>
      <c r="L18" s="34">
        <f t="shared" si="0"/>
        <v>1200</v>
      </c>
      <c r="M18" s="33">
        <f t="shared" si="1"/>
        <v>8700</v>
      </c>
    </row>
    <row r="19" spans="1:14" x14ac:dyDescent="0.3">
      <c r="A19" s="52" t="s">
        <v>2785</v>
      </c>
      <c r="B19" s="53" t="s">
        <v>2784</v>
      </c>
      <c r="C19" s="54">
        <v>43034</v>
      </c>
      <c r="D19" s="75">
        <v>141</v>
      </c>
      <c r="E19" s="76">
        <v>43025</v>
      </c>
      <c r="F19" s="76" t="s">
        <v>630</v>
      </c>
      <c r="G19" s="38" t="s">
        <v>94</v>
      </c>
      <c r="H19" s="67" t="s">
        <v>81</v>
      </c>
      <c r="I19" s="31" t="s">
        <v>306</v>
      </c>
      <c r="J19" s="32">
        <v>40</v>
      </c>
      <c r="K19" s="140">
        <v>150.86000000000001</v>
      </c>
      <c r="L19" s="34">
        <f t="shared" si="0"/>
        <v>965.50400000000013</v>
      </c>
      <c r="M19" s="33">
        <f>J19*K19+L19+0.1</f>
        <v>7000.0040000000008</v>
      </c>
    </row>
    <row r="20" spans="1:14" s="14" customFormat="1" ht="25.5" x14ac:dyDescent="0.25">
      <c r="A20" s="52" t="s">
        <v>2787</v>
      </c>
      <c r="B20" s="53" t="s">
        <v>2786</v>
      </c>
      <c r="C20" s="54">
        <v>43034</v>
      </c>
      <c r="D20" s="75">
        <v>217</v>
      </c>
      <c r="E20" s="76">
        <v>43028</v>
      </c>
      <c r="F20" s="76" t="s">
        <v>639</v>
      </c>
      <c r="G20" s="38" t="s">
        <v>2521</v>
      </c>
      <c r="H20" s="67" t="s">
        <v>2525</v>
      </c>
      <c r="I20" s="30" t="s">
        <v>2523</v>
      </c>
      <c r="J20" s="32">
        <v>1</v>
      </c>
      <c r="K20" s="140">
        <v>9240</v>
      </c>
      <c r="L20" s="34">
        <f t="shared" si="0"/>
        <v>1478.4</v>
      </c>
      <c r="M20" s="33">
        <f t="shared" si="1"/>
        <v>10718.4</v>
      </c>
    </row>
    <row r="21" spans="1:14" ht="25.5" x14ac:dyDescent="0.3">
      <c r="A21" s="52" t="s">
        <v>2787</v>
      </c>
      <c r="B21" s="53" t="s">
        <v>2786</v>
      </c>
      <c r="C21" s="54">
        <v>43034</v>
      </c>
      <c r="D21" s="75">
        <v>217</v>
      </c>
      <c r="E21" s="76">
        <v>43028</v>
      </c>
      <c r="F21" s="76" t="s">
        <v>639</v>
      </c>
      <c r="G21" s="38" t="s">
        <v>2521</v>
      </c>
      <c r="H21" s="68" t="s">
        <v>2526</v>
      </c>
      <c r="I21" s="30" t="s">
        <v>2523</v>
      </c>
      <c r="J21" s="32">
        <v>1</v>
      </c>
      <c r="K21" s="140">
        <v>1155</v>
      </c>
      <c r="L21" s="34">
        <f t="shared" si="0"/>
        <v>184.8</v>
      </c>
      <c r="M21" s="33">
        <f t="shared" si="1"/>
        <v>1339.8</v>
      </c>
    </row>
    <row r="22" spans="1:14" x14ac:dyDescent="0.3">
      <c r="A22" s="52" t="s">
        <v>3722</v>
      </c>
      <c r="B22" s="53" t="s">
        <v>3721</v>
      </c>
      <c r="C22" s="54">
        <v>43073</v>
      </c>
      <c r="D22" s="92" t="s">
        <v>3069</v>
      </c>
      <c r="E22" s="76">
        <v>43049</v>
      </c>
      <c r="F22" s="76" t="s">
        <v>631</v>
      </c>
      <c r="G22" s="29" t="s">
        <v>214</v>
      </c>
      <c r="H22" s="68" t="s">
        <v>411</v>
      </c>
      <c r="I22" s="31" t="s">
        <v>142</v>
      </c>
      <c r="J22" s="32">
        <v>4</v>
      </c>
      <c r="K22" s="140">
        <v>1540</v>
      </c>
      <c r="L22" s="34">
        <f t="shared" si="0"/>
        <v>985.6</v>
      </c>
      <c r="M22" s="33">
        <f t="shared" si="1"/>
        <v>7145.6</v>
      </c>
    </row>
    <row r="23" spans="1:14" x14ac:dyDescent="0.3">
      <c r="A23" s="52" t="s">
        <v>3725</v>
      </c>
      <c r="B23" s="53" t="s">
        <v>3724</v>
      </c>
      <c r="C23" s="54">
        <v>43082</v>
      </c>
      <c r="D23" s="92" t="s">
        <v>3406</v>
      </c>
      <c r="E23" s="76">
        <v>43067</v>
      </c>
      <c r="F23" s="76" t="s">
        <v>631</v>
      </c>
      <c r="G23" s="29" t="s">
        <v>138</v>
      </c>
      <c r="H23" s="68" t="s">
        <v>139</v>
      </c>
      <c r="I23" s="31" t="s">
        <v>142</v>
      </c>
      <c r="J23" s="32">
        <v>2</v>
      </c>
      <c r="K23" s="140">
        <v>1540</v>
      </c>
      <c r="L23" s="34">
        <f t="shared" si="0"/>
        <v>492.8</v>
      </c>
      <c r="M23" s="33">
        <f t="shared" si="1"/>
        <v>3572.8</v>
      </c>
      <c r="N23" s="61"/>
    </row>
    <row r="24" spans="1:14" x14ac:dyDescent="0.3">
      <c r="A24" s="52" t="s">
        <v>3725</v>
      </c>
      <c r="B24" s="53" t="s">
        <v>3724</v>
      </c>
      <c r="C24" s="54">
        <v>43082</v>
      </c>
      <c r="D24" s="92" t="s">
        <v>3406</v>
      </c>
      <c r="E24" s="76">
        <v>43067</v>
      </c>
      <c r="F24" s="76" t="s">
        <v>631</v>
      </c>
      <c r="G24" s="29" t="s">
        <v>138</v>
      </c>
      <c r="H24" s="68" t="s">
        <v>541</v>
      </c>
      <c r="I24" s="31" t="s">
        <v>142</v>
      </c>
      <c r="J24" s="32">
        <v>4</v>
      </c>
      <c r="K24" s="33">
        <v>1210</v>
      </c>
      <c r="L24" s="34">
        <f t="shared" si="0"/>
        <v>774.4</v>
      </c>
      <c r="M24" s="33">
        <f t="shared" si="1"/>
        <v>5614.4</v>
      </c>
    </row>
    <row r="25" spans="1:14" x14ac:dyDescent="0.3">
      <c r="A25" s="52" t="s">
        <v>3727</v>
      </c>
      <c r="B25" s="53" t="s">
        <v>3726</v>
      </c>
      <c r="C25" s="54">
        <v>43088</v>
      </c>
      <c r="D25" s="92" t="s">
        <v>3485</v>
      </c>
      <c r="E25" s="76">
        <v>43083</v>
      </c>
      <c r="F25" s="76" t="s">
        <v>631</v>
      </c>
      <c r="G25" s="29" t="s">
        <v>214</v>
      </c>
      <c r="H25" s="68" t="s">
        <v>411</v>
      </c>
      <c r="I25" s="31" t="s">
        <v>142</v>
      </c>
      <c r="J25" s="32">
        <v>1</v>
      </c>
      <c r="K25" s="33">
        <v>1540</v>
      </c>
      <c r="L25" s="34">
        <f>J25*K25*0.16</f>
        <v>246.4</v>
      </c>
      <c r="M25" s="33">
        <f>J25*K25+L25</f>
        <v>1786.4</v>
      </c>
    </row>
    <row r="26" spans="1:14" x14ac:dyDescent="0.3">
      <c r="A26" s="26"/>
      <c r="B26" s="26"/>
      <c r="C26" s="26"/>
      <c r="D26" s="28"/>
      <c r="E26" s="27"/>
      <c r="F26" s="27"/>
      <c r="G26" s="29"/>
      <c r="H26" s="67"/>
      <c r="I26" s="31"/>
      <c r="J26" s="32"/>
      <c r="K26" s="33"/>
      <c r="L26" s="34"/>
      <c r="M26" s="33">
        <f>SUM(M14:M25)</f>
        <v>89077.404399999999</v>
      </c>
    </row>
    <row r="28" spans="1:14" x14ac:dyDescent="0.3">
      <c r="A28" s="48" t="s">
        <v>35</v>
      </c>
      <c r="B28" s="46" t="s">
        <v>2458</v>
      </c>
    </row>
    <row r="29" spans="1:14" x14ac:dyDescent="0.3">
      <c r="A29" s="18"/>
      <c r="B29" s="15"/>
    </row>
    <row r="30" spans="1:14" x14ac:dyDescent="0.3">
      <c r="A30" s="18"/>
      <c r="B30" s="15"/>
      <c r="D30" s="62"/>
    </row>
    <row r="31" spans="1:14" x14ac:dyDescent="0.3">
      <c r="A31" s="18"/>
      <c r="B31" s="15"/>
    </row>
    <row r="32" spans="1:14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185" t="s">
        <v>29</v>
      </c>
      <c r="I36" s="39"/>
      <c r="J36" s="41"/>
      <c r="K36" s="185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I10">
      <selection activeCell="L28" sqref="L2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10">
      <selection activeCell="L28" sqref="L2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7"/>
  <sheetViews>
    <sheetView topLeftCell="H10" workbookViewId="0">
      <selection activeCell="K29" sqref="K29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14062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.75" x14ac:dyDescent="0.3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8.75" x14ac:dyDescent="0.3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18.75" x14ac:dyDescent="0.3">
      <c r="A5" s="213" t="s">
        <v>7</v>
      </c>
      <c r="B5" s="48" t="s">
        <v>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9" customHeight="1" x14ac:dyDescent="0.3">
      <c r="A6" s="18"/>
      <c r="B6" s="18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E10" s="20" t="s">
        <v>5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1623</v>
      </c>
      <c r="D11" s="259"/>
      <c r="E11" s="259"/>
      <c r="F11" s="259"/>
      <c r="G11" s="259"/>
      <c r="H11" s="8" t="s">
        <v>13</v>
      </c>
      <c r="I11" s="260" t="s">
        <v>4019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3734</v>
      </c>
      <c r="B14" s="53" t="s">
        <v>3733</v>
      </c>
      <c r="C14" s="54">
        <v>43082</v>
      </c>
      <c r="D14" s="75" t="s">
        <v>3352</v>
      </c>
      <c r="E14" s="76">
        <v>43075</v>
      </c>
      <c r="F14" s="76" t="s">
        <v>631</v>
      </c>
      <c r="G14" s="38" t="s">
        <v>138</v>
      </c>
      <c r="H14" s="77" t="s">
        <v>139</v>
      </c>
      <c r="I14" s="50" t="s">
        <v>142</v>
      </c>
      <c r="J14" s="78">
        <v>3</v>
      </c>
      <c r="K14" s="138">
        <v>1540</v>
      </c>
      <c r="L14" s="34">
        <f t="shared" ref="L14:L24" si="0">J14*K14*0.16</f>
        <v>739.2</v>
      </c>
      <c r="M14" s="33">
        <f t="shared" ref="M14:M20" si="1">J14*K14+L14</f>
        <v>5359.2</v>
      </c>
    </row>
    <row r="15" spans="1:13" ht="25.5" x14ac:dyDescent="0.3">
      <c r="A15" s="52" t="s">
        <v>3734</v>
      </c>
      <c r="B15" s="53" t="s">
        <v>3733</v>
      </c>
      <c r="C15" s="54">
        <v>43082</v>
      </c>
      <c r="D15" s="75" t="s">
        <v>3352</v>
      </c>
      <c r="E15" s="76">
        <v>43075</v>
      </c>
      <c r="F15" s="76" t="s">
        <v>631</v>
      </c>
      <c r="G15" s="38" t="s">
        <v>138</v>
      </c>
      <c r="H15" s="77" t="s">
        <v>541</v>
      </c>
      <c r="I15" s="50" t="s">
        <v>142</v>
      </c>
      <c r="J15" s="78">
        <v>6</v>
      </c>
      <c r="K15" s="138">
        <v>1210</v>
      </c>
      <c r="L15" s="34">
        <f t="shared" si="0"/>
        <v>1161.6000000000001</v>
      </c>
      <c r="M15" s="33">
        <f t="shared" si="1"/>
        <v>8421.6</v>
      </c>
    </row>
    <row r="16" spans="1:13" x14ac:dyDescent="0.3">
      <c r="A16" s="52" t="s">
        <v>3740</v>
      </c>
      <c r="B16" s="53" t="s">
        <v>3739</v>
      </c>
      <c r="C16" s="54">
        <v>43082</v>
      </c>
      <c r="D16" s="75">
        <v>224</v>
      </c>
      <c r="E16" s="76">
        <v>43075</v>
      </c>
      <c r="F16" s="76" t="s">
        <v>639</v>
      </c>
      <c r="G16" s="29" t="s">
        <v>2521</v>
      </c>
      <c r="H16" s="77" t="s">
        <v>323</v>
      </c>
      <c r="I16" s="50" t="s">
        <v>337</v>
      </c>
      <c r="J16" s="78">
        <v>6</v>
      </c>
      <c r="K16" s="138">
        <v>3020.7</v>
      </c>
      <c r="L16" s="34">
        <f t="shared" si="0"/>
        <v>2899.8719999999994</v>
      </c>
      <c r="M16" s="33">
        <f t="shared" si="1"/>
        <v>21024.071999999996</v>
      </c>
    </row>
    <row r="17" spans="1:13" x14ac:dyDescent="0.3">
      <c r="A17" s="52" t="s">
        <v>3738</v>
      </c>
      <c r="B17" s="53" t="s">
        <v>3737</v>
      </c>
      <c r="C17" s="54">
        <v>43088</v>
      </c>
      <c r="D17" s="75">
        <v>191</v>
      </c>
      <c r="E17" s="76">
        <v>43075</v>
      </c>
      <c r="F17" s="76" t="s">
        <v>630</v>
      </c>
      <c r="G17" s="29" t="s">
        <v>94</v>
      </c>
      <c r="H17" s="77" t="s">
        <v>81</v>
      </c>
      <c r="I17" s="50" t="s">
        <v>424</v>
      </c>
      <c r="J17" s="78">
        <v>2</v>
      </c>
      <c r="K17" s="139">
        <v>3017.24</v>
      </c>
      <c r="L17" s="34">
        <f t="shared" si="0"/>
        <v>965.51679999999999</v>
      </c>
      <c r="M17" s="33">
        <f t="shared" si="1"/>
        <v>6999.9967999999999</v>
      </c>
    </row>
    <row r="18" spans="1:13" x14ac:dyDescent="0.3">
      <c r="A18" s="52" t="s">
        <v>3736</v>
      </c>
      <c r="B18" s="53" t="s">
        <v>3735</v>
      </c>
      <c r="C18" s="54">
        <v>43088</v>
      </c>
      <c r="D18" s="92" t="s">
        <v>3441</v>
      </c>
      <c r="E18" s="76">
        <v>43075</v>
      </c>
      <c r="F18" s="76" t="s">
        <v>630</v>
      </c>
      <c r="G18" s="29" t="s">
        <v>94</v>
      </c>
      <c r="H18" s="67" t="s">
        <v>560</v>
      </c>
      <c r="I18" s="31" t="s">
        <v>96</v>
      </c>
      <c r="J18" s="32">
        <v>175</v>
      </c>
      <c r="K18" s="140">
        <v>106.9</v>
      </c>
      <c r="L18" s="34">
        <f t="shared" si="0"/>
        <v>2993.2000000000003</v>
      </c>
      <c r="M18" s="33">
        <f>J18*K18+L18-0.69</f>
        <v>21700.010000000002</v>
      </c>
    </row>
    <row r="19" spans="1:13" x14ac:dyDescent="0.3">
      <c r="A19" s="52" t="s">
        <v>3736</v>
      </c>
      <c r="B19" s="53" t="s">
        <v>3735</v>
      </c>
      <c r="C19" s="54">
        <v>43088</v>
      </c>
      <c r="D19" s="92" t="s">
        <v>3441</v>
      </c>
      <c r="E19" s="76">
        <v>43075</v>
      </c>
      <c r="F19" s="76" t="s">
        <v>630</v>
      </c>
      <c r="G19" s="29" t="s">
        <v>94</v>
      </c>
      <c r="H19" s="67" t="s">
        <v>291</v>
      </c>
      <c r="I19" s="31" t="s">
        <v>99</v>
      </c>
      <c r="J19" s="32">
        <v>1</v>
      </c>
      <c r="K19" s="140">
        <v>4000</v>
      </c>
      <c r="L19" s="34">
        <f t="shared" si="0"/>
        <v>640</v>
      </c>
      <c r="M19" s="33">
        <f t="shared" si="1"/>
        <v>4640</v>
      </c>
    </row>
    <row r="20" spans="1:13" s="14" customFormat="1" ht="13.5" x14ac:dyDescent="0.25">
      <c r="A20" s="52" t="s">
        <v>3736</v>
      </c>
      <c r="B20" s="53" t="s">
        <v>3735</v>
      </c>
      <c r="C20" s="54">
        <v>43088</v>
      </c>
      <c r="D20" s="92" t="s">
        <v>3441</v>
      </c>
      <c r="E20" s="76">
        <v>43075</v>
      </c>
      <c r="F20" s="76" t="s">
        <v>630</v>
      </c>
      <c r="G20" s="29" t="s">
        <v>94</v>
      </c>
      <c r="H20" s="67" t="s">
        <v>562</v>
      </c>
      <c r="I20" s="31" t="s">
        <v>96</v>
      </c>
      <c r="J20" s="32">
        <v>3</v>
      </c>
      <c r="K20" s="140">
        <v>1034.48</v>
      </c>
      <c r="L20" s="34">
        <f t="shared" si="0"/>
        <v>496.55040000000002</v>
      </c>
      <c r="M20" s="33">
        <f t="shared" si="1"/>
        <v>3599.9904000000001</v>
      </c>
    </row>
    <row r="21" spans="1:13" ht="25.5" x14ac:dyDescent="0.3">
      <c r="A21" s="52" t="s">
        <v>3731</v>
      </c>
      <c r="B21" s="53" t="s">
        <v>3728</v>
      </c>
      <c r="C21" s="54">
        <v>43084</v>
      </c>
      <c r="D21" s="92"/>
      <c r="E21" s="76"/>
      <c r="F21" s="76" t="s">
        <v>42</v>
      </c>
      <c r="G21" s="29" t="s">
        <v>41</v>
      </c>
      <c r="H21" s="68" t="s">
        <v>3522</v>
      </c>
      <c r="I21" s="31"/>
      <c r="J21" s="32"/>
      <c r="K21" s="140"/>
      <c r="L21" s="34">
        <f t="shared" si="0"/>
        <v>0</v>
      </c>
      <c r="M21" s="33">
        <v>16250</v>
      </c>
    </row>
    <row r="22" spans="1:13" ht="25.5" x14ac:dyDescent="0.3">
      <c r="A22" s="52"/>
      <c r="B22" s="53" t="s">
        <v>3729</v>
      </c>
      <c r="C22" s="54">
        <v>43091</v>
      </c>
      <c r="D22" s="92"/>
      <c r="E22" s="76"/>
      <c r="F22" s="76" t="s">
        <v>42</v>
      </c>
      <c r="G22" s="29" t="s">
        <v>41</v>
      </c>
      <c r="H22" s="68" t="s">
        <v>3523</v>
      </c>
      <c r="I22" s="31"/>
      <c r="J22" s="32"/>
      <c r="K22" s="140"/>
      <c r="L22" s="34">
        <f t="shared" si="0"/>
        <v>0</v>
      </c>
      <c r="M22" s="33">
        <v>16250</v>
      </c>
    </row>
    <row r="23" spans="1:13" ht="25.5" x14ac:dyDescent="0.3">
      <c r="A23" s="52" t="s">
        <v>4017</v>
      </c>
      <c r="B23" s="53" t="s">
        <v>4016</v>
      </c>
      <c r="C23" s="54">
        <v>43115</v>
      </c>
      <c r="D23" s="92"/>
      <c r="E23" s="76"/>
      <c r="F23" s="76" t="s">
        <v>3988</v>
      </c>
      <c r="G23" s="29" t="s">
        <v>41</v>
      </c>
      <c r="H23" s="68" t="s">
        <v>3984</v>
      </c>
      <c r="I23" s="31"/>
      <c r="J23" s="32"/>
      <c r="K23" s="140"/>
      <c r="L23" s="34">
        <f t="shared" si="0"/>
        <v>0</v>
      </c>
      <c r="M23" s="33">
        <v>15350</v>
      </c>
    </row>
    <row r="24" spans="1:13" ht="25.5" x14ac:dyDescent="0.3">
      <c r="A24" s="52" t="s">
        <v>4018</v>
      </c>
      <c r="B24" s="53" t="s">
        <v>4015</v>
      </c>
      <c r="C24" s="54">
        <v>43112</v>
      </c>
      <c r="D24" s="92"/>
      <c r="E24" s="76"/>
      <c r="F24" s="76" t="s">
        <v>3988</v>
      </c>
      <c r="G24" s="29" t="s">
        <v>41</v>
      </c>
      <c r="H24" s="68" t="s">
        <v>3985</v>
      </c>
      <c r="I24" s="31"/>
      <c r="J24" s="32"/>
      <c r="K24" s="140"/>
      <c r="L24" s="34">
        <f t="shared" si="0"/>
        <v>0</v>
      </c>
      <c r="M24" s="33">
        <v>14150</v>
      </c>
    </row>
    <row r="25" spans="1:13" ht="25.5" x14ac:dyDescent="0.3">
      <c r="A25" s="52" t="s">
        <v>3732</v>
      </c>
      <c r="B25" s="53" t="s">
        <v>3730</v>
      </c>
      <c r="C25" s="54">
        <v>43098</v>
      </c>
      <c r="D25" s="92"/>
      <c r="E25" s="76"/>
      <c r="F25" s="76" t="s">
        <v>42</v>
      </c>
      <c r="G25" s="29" t="s">
        <v>41</v>
      </c>
      <c r="H25" s="68" t="s">
        <v>3560</v>
      </c>
      <c r="I25" s="31"/>
      <c r="J25" s="32"/>
      <c r="K25" s="140"/>
      <c r="L25" s="34">
        <f>J25*K25*0.16</f>
        <v>0</v>
      </c>
      <c r="M25" s="33">
        <v>16250</v>
      </c>
    </row>
    <row r="26" spans="1:13" x14ac:dyDescent="0.3">
      <c r="A26" s="26"/>
      <c r="B26" s="26"/>
      <c r="C26" s="26"/>
      <c r="D26" s="28"/>
      <c r="E26" s="27"/>
      <c r="F26" s="27"/>
      <c r="G26" s="29"/>
      <c r="H26" s="67"/>
      <c r="I26" s="31"/>
      <c r="J26" s="32"/>
      <c r="K26" s="33"/>
      <c r="L26" s="34"/>
      <c r="M26" s="33">
        <f>SUM(M14:M25)</f>
        <v>149994.86920000002</v>
      </c>
    </row>
    <row r="27" spans="1:13" x14ac:dyDescent="0.3">
      <c r="A27" s="48" t="s">
        <v>35</v>
      </c>
      <c r="B27" s="46" t="s">
        <v>3440</v>
      </c>
    </row>
    <row r="28" spans="1:13" x14ac:dyDescent="0.3">
      <c r="A28" s="18"/>
      <c r="B28" s="15"/>
    </row>
    <row r="29" spans="1:13" x14ac:dyDescent="0.3">
      <c r="A29" s="18"/>
      <c r="B29" s="15"/>
      <c r="D29" s="62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x14ac:dyDescent="0.3">
      <c r="A34" s="261" t="s">
        <v>27</v>
      </c>
      <c r="B34" s="261"/>
      <c r="C34" s="261"/>
      <c r="D34" s="39"/>
      <c r="E34" s="261" t="s">
        <v>28</v>
      </c>
      <c r="F34" s="261"/>
      <c r="G34" s="39"/>
      <c r="H34" s="214" t="s">
        <v>29</v>
      </c>
      <c r="I34" s="39"/>
      <c r="J34" s="41"/>
      <c r="K34" s="214" t="s">
        <v>30</v>
      </c>
      <c r="L34" s="41"/>
      <c r="M34" s="39"/>
    </row>
    <row r="35" spans="1:13" ht="13.9" customHeight="1" x14ac:dyDescent="0.3">
      <c r="A35" s="263" t="s">
        <v>0</v>
      </c>
      <c r="B35" s="263"/>
      <c r="C35" s="263"/>
      <c r="D35" s="39"/>
      <c r="E35" s="262" t="s">
        <v>1</v>
      </c>
      <c r="F35" s="262"/>
      <c r="G35" s="39"/>
      <c r="H35" s="42" t="s">
        <v>2</v>
      </c>
      <c r="I35" s="39"/>
      <c r="J35" s="262" t="s">
        <v>31</v>
      </c>
      <c r="K35" s="262"/>
      <c r="L35" s="262"/>
      <c r="M35" s="39"/>
    </row>
    <row r="36" spans="1:13" x14ac:dyDescent="0.3">
      <c r="A36" s="253"/>
      <c r="B36" s="253"/>
      <c r="C36" s="253"/>
    </row>
    <row r="37" spans="1:13" s="15" customFormat="1" ht="15" customHeight="1" x14ac:dyDescent="0.25">
      <c r="A37" s="257" t="s">
        <v>6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</row>
  </sheetData>
  <customSheetViews>
    <customSheetView guid="{B46C6F73-E576-4327-952E-D30557363BE2}" showPageBreaks="1" topLeftCell="H10">
      <selection activeCell="K29" sqref="K2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">
      <selection activeCell="K29" sqref="K2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7:M37"/>
    <mergeCell ref="A11:B11"/>
    <mergeCell ref="C11:G11"/>
    <mergeCell ref="I11:M11"/>
    <mergeCell ref="E34:F34"/>
    <mergeCell ref="E35:F35"/>
    <mergeCell ref="J35:L35"/>
    <mergeCell ref="A34:C34"/>
    <mergeCell ref="A35:C35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40"/>
  <sheetViews>
    <sheetView topLeftCell="I13" workbookViewId="0">
      <selection activeCell="Q35" sqref="Q35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4.28515625" style="1" customWidth="1"/>
    <col min="7" max="7" width="18.85546875" style="1" customWidth="1"/>
    <col min="8" max="8" width="33.5703125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8.75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8.75" x14ac:dyDescent="0.3">
      <c r="A5" s="165" t="s">
        <v>7</v>
      </c>
      <c r="B5" s="48" t="s">
        <v>8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9" customHeight="1" x14ac:dyDescent="0.3">
      <c r="A6" s="18"/>
      <c r="B6" s="18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1651</v>
      </c>
      <c r="D11" s="259"/>
      <c r="E11" s="259"/>
      <c r="F11" s="259"/>
      <c r="G11" s="259"/>
      <c r="H11" s="8" t="s">
        <v>13</v>
      </c>
      <c r="I11" s="260" t="s">
        <v>3582</v>
      </c>
      <c r="J11" s="260"/>
      <c r="K11" s="260"/>
      <c r="L11" s="260"/>
      <c r="M11" s="260"/>
    </row>
    <row r="12" spans="1:13" ht="10.15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2621</v>
      </c>
      <c r="B14" s="53" t="s">
        <v>2612</v>
      </c>
      <c r="C14" s="54">
        <v>42983</v>
      </c>
      <c r="D14" s="75" t="s">
        <v>1652</v>
      </c>
      <c r="E14" s="76">
        <v>42970</v>
      </c>
      <c r="F14" s="76" t="s">
        <v>631</v>
      </c>
      <c r="G14" s="38" t="s">
        <v>58</v>
      </c>
      <c r="H14" s="77" t="s">
        <v>1653</v>
      </c>
      <c r="I14" s="50" t="s">
        <v>71</v>
      </c>
      <c r="J14" s="78">
        <v>1</v>
      </c>
      <c r="K14" s="138">
        <v>1400</v>
      </c>
      <c r="L14" s="34">
        <f>J14*K14*0.16</f>
        <v>224</v>
      </c>
      <c r="M14" s="33">
        <f>J14*K14+L14</f>
        <v>1624</v>
      </c>
    </row>
    <row r="15" spans="1:13" ht="25.5" x14ac:dyDescent="0.3">
      <c r="A15" s="52" t="s">
        <v>2621</v>
      </c>
      <c r="B15" s="53" t="s">
        <v>2612</v>
      </c>
      <c r="C15" s="54">
        <v>42983</v>
      </c>
      <c r="D15" s="75" t="s">
        <v>1652</v>
      </c>
      <c r="E15" s="76">
        <v>42970</v>
      </c>
      <c r="F15" s="76" t="s">
        <v>631</v>
      </c>
      <c r="G15" s="38" t="s">
        <v>58</v>
      </c>
      <c r="H15" s="77" t="s">
        <v>1654</v>
      </c>
      <c r="I15" s="50" t="s">
        <v>71</v>
      </c>
      <c r="J15" s="78">
        <v>1</v>
      </c>
      <c r="K15" s="138">
        <v>1350</v>
      </c>
      <c r="L15" s="34">
        <f>J15*K15*0.16</f>
        <v>216</v>
      </c>
      <c r="M15" s="33">
        <f>J15*K15+L15</f>
        <v>1566</v>
      </c>
    </row>
    <row r="16" spans="1:13" ht="25.5" x14ac:dyDescent="0.3">
      <c r="A16" s="52" t="s">
        <v>2621</v>
      </c>
      <c r="B16" s="53" t="s">
        <v>2612</v>
      </c>
      <c r="C16" s="54">
        <v>42983</v>
      </c>
      <c r="D16" s="75" t="s">
        <v>1652</v>
      </c>
      <c r="E16" s="76">
        <v>42970</v>
      </c>
      <c r="F16" s="76" t="s">
        <v>631</v>
      </c>
      <c r="G16" s="38" t="s">
        <v>58</v>
      </c>
      <c r="H16" s="77" t="s">
        <v>78</v>
      </c>
      <c r="I16" s="50" t="s">
        <v>79</v>
      </c>
      <c r="J16" s="78">
        <v>2</v>
      </c>
      <c r="K16" s="138">
        <v>450</v>
      </c>
      <c r="L16" s="34">
        <f t="shared" ref="L16:L27" si="0">J16*K16*0.16</f>
        <v>144</v>
      </c>
      <c r="M16" s="33">
        <f t="shared" ref="M16:M23" si="1">J16*K16+L16</f>
        <v>1044</v>
      </c>
    </row>
    <row r="17" spans="1:13" x14ac:dyDescent="0.3">
      <c r="A17" s="52" t="s">
        <v>2620</v>
      </c>
      <c r="B17" s="53" t="s">
        <v>2613</v>
      </c>
      <c r="C17" s="54">
        <v>42983</v>
      </c>
      <c r="D17" s="75" t="s">
        <v>1655</v>
      </c>
      <c r="E17" s="76">
        <v>42970</v>
      </c>
      <c r="F17" s="76" t="s">
        <v>630</v>
      </c>
      <c r="G17" s="29" t="s">
        <v>58</v>
      </c>
      <c r="H17" s="77" t="s">
        <v>59</v>
      </c>
      <c r="I17" s="50" t="s">
        <v>424</v>
      </c>
      <c r="J17" s="78">
        <v>2</v>
      </c>
      <c r="K17" s="139">
        <v>2974.13</v>
      </c>
      <c r="L17" s="34">
        <f t="shared" si="0"/>
        <v>951.72160000000008</v>
      </c>
      <c r="M17" s="33">
        <f t="shared" si="1"/>
        <v>6899.9816000000001</v>
      </c>
    </row>
    <row r="18" spans="1:13" x14ac:dyDescent="0.3">
      <c r="A18" s="52" t="s">
        <v>2619</v>
      </c>
      <c r="B18" s="53" t="s">
        <v>2614</v>
      </c>
      <c r="C18" s="54">
        <v>42983</v>
      </c>
      <c r="D18" s="92" t="s">
        <v>1656</v>
      </c>
      <c r="E18" s="76">
        <v>42970</v>
      </c>
      <c r="F18" s="76" t="s">
        <v>711</v>
      </c>
      <c r="G18" s="29" t="s">
        <v>58</v>
      </c>
      <c r="H18" s="67" t="s">
        <v>1583</v>
      </c>
      <c r="I18" s="31" t="s">
        <v>249</v>
      </c>
      <c r="J18" s="32">
        <v>40</v>
      </c>
      <c r="K18" s="140">
        <v>1640</v>
      </c>
      <c r="L18" s="34">
        <f t="shared" si="0"/>
        <v>10496</v>
      </c>
      <c r="M18" s="33">
        <f t="shared" si="1"/>
        <v>76096</v>
      </c>
    </row>
    <row r="19" spans="1:13" x14ac:dyDescent="0.3">
      <c r="A19" s="52" t="s">
        <v>2619</v>
      </c>
      <c r="B19" s="53" t="s">
        <v>2614</v>
      </c>
      <c r="C19" s="54">
        <v>42983</v>
      </c>
      <c r="D19" s="92" t="s">
        <v>1656</v>
      </c>
      <c r="E19" s="76">
        <v>42970</v>
      </c>
      <c r="F19" s="76" t="s">
        <v>711</v>
      </c>
      <c r="G19" s="29" t="s">
        <v>58</v>
      </c>
      <c r="H19" s="67" t="s">
        <v>1657</v>
      </c>
      <c r="I19" s="31" t="s">
        <v>96</v>
      </c>
      <c r="J19" s="32">
        <v>40</v>
      </c>
      <c r="K19" s="140">
        <v>65</v>
      </c>
      <c r="L19" s="34">
        <f t="shared" si="0"/>
        <v>416</v>
      </c>
      <c r="M19" s="33">
        <f t="shared" si="1"/>
        <v>3016</v>
      </c>
    </row>
    <row r="20" spans="1:13" s="14" customFormat="1" ht="13.5" x14ac:dyDescent="0.25">
      <c r="A20" s="52" t="s">
        <v>2619</v>
      </c>
      <c r="B20" s="53" t="s">
        <v>2614</v>
      </c>
      <c r="C20" s="54">
        <v>42983</v>
      </c>
      <c r="D20" s="92" t="s">
        <v>1656</v>
      </c>
      <c r="E20" s="76">
        <v>42970</v>
      </c>
      <c r="F20" s="76" t="s">
        <v>711</v>
      </c>
      <c r="G20" s="29" t="s">
        <v>58</v>
      </c>
      <c r="H20" s="67" t="s">
        <v>1658</v>
      </c>
      <c r="I20" s="31" t="s">
        <v>96</v>
      </c>
      <c r="J20" s="32">
        <v>80</v>
      </c>
      <c r="K20" s="140">
        <v>36</v>
      </c>
      <c r="L20" s="34">
        <f t="shared" si="0"/>
        <v>460.8</v>
      </c>
      <c r="M20" s="33">
        <f t="shared" si="1"/>
        <v>3340.8</v>
      </c>
    </row>
    <row r="21" spans="1:13" x14ac:dyDescent="0.3">
      <c r="A21" s="52" t="s">
        <v>2618</v>
      </c>
      <c r="B21" s="53" t="s">
        <v>2615</v>
      </c>
      <c r="C21" s="54">
        <v>42996</v>
      </c>
      <c r="D21" s="92" t="s">
        <v>2053</v>
      </c>
      <c r="E21" s="76">
        <v>42979</v>
      </c>
      <c r="F21" s="76" t="s">
        <v>711</v>
      </c>
      <c r="G21" s="29" t="s">
        <v>58</v>
      </c>
      <c r="H21" s="68" t="s">
        <v>1583</v>
      </c>
      <c r="I21" s="31" t="s">
        <v>249</v>
      </c>
      <c r="J21" s="32">
        <v>30</v>
      </c>
      <c r="K21" s="140">
        <v>1640</v>
      </c>
      <c r="L21" s="34">
        <f t="shared" si="0"/>
        <v>7872</v>
      </c>
      <c r="M21" s="33">
        <f t="shared" si="1"/>
        <v>57072</v>
      </c>
    </row>
    <row r="22" spans="1:13" x14ac:dyDescent="0.3">
      <c r="A22" s="52" t="s">
        <v>2618</v>
      </c>
      <c r="B22" s="53" t="s">
        <v>2615</v>
      </c>
      <c r="C22" s="54">
        <v>42996</v>
      </c>
      <c r="D22" s="92" t="s">
        <v>2053</v>
      </c>
      <c r="E22" s="76">
        <v>42979</v>
      </c>
      <c r="F22" s="76" t="s">
        <v>711</v>
      </c>
      <c r="G22" s="29" t="s">
        <v>58</v>
      </c>
      <c r="H22" s="68" t="s">
        <v>1657</v>
      </c>
      <c r="I22" s="31" t="s">
        <v>96</v>
      </c>
      <c r="J22" s="32">
        <v>30</v>
      </c>
      <c r="K22" s="140">
        <v>65</v>
      </c>
      <c r="L22" s="34">
        <f t="shared" si="0"/>
        <v>312</v>
      </c>
      <c r="M22" s="33">
        <f t="shared" si="1"/>
        <v>2262</v>
      </c>
    </row>
    <row r="23" spans="1:13" x14ac:dyDescent="0.3">
      <c r="A23" s="52" t="s">
        <v>2618</v>
      </c>
      <c r="B23" s="53" t="s">
        <v>2615</v>
      </c>
      <c r="C23" s="54">
        <v>42996</v>
      </c>
      <c r="D23" s="92" t="s">
        <v>2053</v>
      </c>
      <c r="E23" s="76">
        <v>42979</v>
      </c>
      <c r="F23" s="76" t="s">
        <v>711</v>
      </c>
      <c r="G23" s="29" t="s">
        <v>58</v>
      </c>
      <c r="H23" s="68" t="s">
        <v>1658</v>
      </c>
      <c r="I23" s="31" t="s">
        <v>96</v>
      </c>
      <c r="J23" s="32">
        <v>60</v>
      </c>
      <c r="K23" s="140">
        <v>36</v>
      </c>
      <c r="L23" s="34">
        <f t="shared" si="0"/>
        <v>345.6</v>
      </c>
      <c r="M23" s="33">
        <f t="shared" si="1"/>
        <v>2505.6</v>
      </c>
    </row>
    <row r="24" spans="1:13" ht="38.25" x14ac:dyDescent="0.3">
      <c r="A24" s="52" t="s">
        <v>2617</v>
      </c>
      <c r="B24" s="53" t="s">
        <v>2616</v>
      </c>
      <c r="C24" s="54">
        <v>42999</v>
      </c>
      <c r="D24" s="92" t="s">
        <v>2120</v>
      </c>
      <c r="E24" s="76">
        <v>42991</v>
      </c>
      <c r="F24" s="76" t="s">
        <v>639</v>
      </c>
      <c r="G24" s="38" t="s">
        <v>217</v>
      </c>
      <c r="H24" s="68" t="s">
        <v>323</v>
      </c>
      <c r="I24" s="31" t="s">
        <v>219</v>
      </c>
      <c r="J24" s="32">
        <v>96</v>
      </c>
      <c r="K24" s="140">
        <v>350</v>
      </c>
      <c r="L24" s="34">
        <f>J24*K24*0.16</f>
        <v>5376</v>
      </c>
      <c r="M24" s="33">
        <f>J24*K24+L24</f>
        <v>38976</v>
      </c>
    </row>
    <row r="25" spans="1:13" ht="25.5" x14ac:dyDescent="0.3">
      <c r="A25" s="52" t="s">
        <v>3123</v>
      </c>
      <c r="B25" s="53" t="s">
        <v>3120</v>
      </c>
      <c r="C25" s="54">
        <v>43049</v>
      </c>
      <c r="D25" s="92"/>
      <c r="E25" s="76"/>
      <c r="F25" s="76" t="s">
        <v>42</v>
      </c>
      <c r="G25" s="29" t="s">
        <v>41</v>
      </c>
      <c r="H25" s="68" t="s">
        <v>3024</v>
      </c>
      <c r="I25" s="31"/>
      <c r="J25" s="32"/>
      <c r="K25" s="140"/>
      <c r="L25" s="34">
        <f>J25*K25*0.16</f>
        <v>0</v>
      </c>
      <c r="M25" s="33">
        <v>11400</v>
      </c>
    </row>
    <row r="26" spans="1:13" ht="25.5" x14ac:dyDescent="0.3">
      <c r="A26" s="52" t="s">
        <v>3124</v>
      </c>
      <c r="B26" s="53" t="s">
        <v>3121</v>
      </c>
      <c r="C26" s="54">
        <v>43055</v>
      </c>
      <c r="D26" s="92"/>
      <c r="E26" s="76"/>
      <c r="F26" s="76" t="s">
        <v>42</v>
      </c>
      <c r="G26" s="29" t="s">
        <v>41</v>
      </c>
      <c r="H26" s="68" t="s">
        <v>3060</v>
      </c>
      <c r="I26" s="31"/>
      <c r="J26" s="32"/>
      <c r="K26" s="140"/>
      <c r="L26" s="34">
        <f>J26*K26*0.16</f>
        <v>0</v>
      </c>
      <c r="M26" s="33">
        <v>7800</v>
      </c>
    </row>
    <row r="27" spans="1:13" ht="25.5" x14ac:dyDescent="0.3">
      <c r="A27" s="52" t="s">
        <v>3125</v>
      </c>
      <c r="B27" s="53" t="s">
        <v>3122</v>
      </c>
      <c r="C27" s="54">
        <v>43063</v>
      </c>
      <c r="D27" s="92"/>
      <c r="E27" s="76"/>
      <c r="F27" s="76" t="s">
        <v>42</v>
      </c>
      <c r="G27" s="29" t="s">
        <v>41</v>
      </c>
      <c r="H27" s="68" t="s">
        <v>3061</v>
      </c>
      <c r="I27" s="31"/>
      <c r="J27" s="32"/>
      <c r="K27" s="33"/>
      <c r="L27" s="34">
        <f t="shared" si="0"/>
        <v>0</v>
      </c>
      <c r="M27" s="33">
        <v>12900</v>
      </c>
    </row>
    <row r="28" spans="1:13" x14ac:dyDescent="0.3">
      <c r="A28" s="52" t="s">
        <v>3581</v>
      </c>
      <c r="B28" s="53" t="s">
        <v>3580</v>
      </c>
      <c r="C28" s="54">
        <v>43082</v>
      </c>
      <c r="D28" s="92" t="s">
        <v>3360</v>
      </c>
      <c r="E28" s="76">
        <v>43067</v>
      </c>
      <c r="F28" s="76" t="s">
        <v>666</v>
      </c>
      <c r="G28" s="29" t="s">
        <v>2580</v>
      </c>
      <c r="H28" s="68" t="s">
        <v>3361</v>
      </c>
      <c r="I28" s="31" t="s">
        <v>3362</v>
      </c>
      <c r="J28" s="32">
        <v>16</v>
      </c>
      <c r="K28" s="33">
        <v>995.69</v>
      </c>
      <c r="L28" s="34">
        <f>J28*K28*0.16</f>
        <v>2548.9664000000002</v>
      </c>
      <c r="M28" s="33">
        <f>J28*K28+L28</f>
        <v>18480.006400000002</v>
      </c>
    </row>
    <row r="29" spans="1:13" x14ac:dyDescent="0.3">
      <c r="A29" s="26"/>
      <c r="B29" s="26"/>
      <c r="C29" s="26"/>
      <c r="D29" s="28"/>
      <c r="E29" s="27"/>
      <c r="F29" s="27"/>
      <c r="G29" s="29"/>
      <c r="H29" s="67"/>
      <c r="I29" s="31"/>
      <c r="J29" s="32"/>
      <c r="K29" s="33"/>
      <c r="L29" s="34"/>
      <c r="M29" s="33">
        <f>SUM(M14:M28)</f>
        <v>244982.38800000001</v>
      </c>
    </row>
    <row r="30" spans="1:13" ht="5.45" customHeight="1" x14ac:dyDescent="0.3"/>
    <row r="31" spans="1:13" x14ac:dyDescent="0.3">
      <c r="A31" s="48" t="s">
        <v>35</v>
      </c>
      <c r="B31" s="46" t="s">
        <v>1650</v>
      </c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18"/>
      <c r="B35" s="15"/>
    </row>
    <row r="36" spans="1:13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x14ac:dyDescent="0.3">
      <c r="A37" s="261" t="s">
        <v>27</v>
      </c>
      <c r="B37" s="261"/>
      <c r="C37" s="261"/>
      <c r="D37" s="39"/>
      <c r="E37" s="261" t="s">
        <v>28</v>
      </c>
      <c r="F37" s="261"/>
      <c r="G37" s="39"/>
      <c r="H37" s="164" t="s">
        <v>29</v>
      </c>
      <c r="I37" s="39"/>
      <c r="J37" s="41"/>
      <c r="K37" s="164" t="s">
        <v>30</v>
      </c>
      <c r="L37" s="41"/>
      <c r="M37" s="39"/>
    </row>
    <row r="38" spans="1:13" ht="13.9" customHeight="1" x14ac:dyDescent="0.3">
      <c r="A38" s="263" t="s">
        <v>0</v>
      </c>
      <c r="B38" s="263"/>
      <c r="C38" s="263"/>
      <c r="D38" s="39"/>
      <c r="E38" s="262" t="s">
        <v>1</v>
      </c>
      <c r="F38" s="262"/>
      <c r="G38" s="39"/>
      <c r="H38" s="42" t="s">
        <v>2</v>
      </c>
      <c r="I38" s="39"/>
      <c r="J38" s="262" t="s">
        <v>31</v>
      </c>
      <c r="K38" s="262"/>
      <c r="L38" s="262"/>
      <c r="M38" s="39"/>
    </row>
    <row r="39" spans="1:13" x14ac:dyDescent="0.3">
      <c r="A39" s="253"/>
      <c r="B39" s="253"/>
      <c r="C39" s="253"/>
    </row>
    <row r="40" spans="1:13" s="15" customFormat="1" ht="15" customHeight="1" x14ac:dyDescent="0.25">
      <c r="A40" s="257" t="s">
        <v>6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</row>
  </sheetData>
  <customSheetViews>
    <customSheetView guid="{B46C6F73-E576-4327-952E-D30557363BE2}" showPageBreaks="1" topLeftCell="I13">
      <selection activeCell="Q35" sqref="Q3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13">
      <selection activeCell="Q35" sqref="Q3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40:M40"/>
    <mergeCell ref="A11:B11"/>
    <mergeCell ref="C11:G11"/>
    <mergeCell ref="I11:M11"/>
    <mergeCell ref="E37:F37"/>
    <mergeCell ref="E38:F38"/>
    <mergeCell ref="J38:L38"/>
    <mergeCell ref="A37:C37"/>
    <mergeCell ref="A38:C38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8"/>
  <sheetViews>
    <sheetView topLeftCell="B13" zoomScaleNormal="100" workbookViewId="0">
      <selection activeCell="F31" sqref="F31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14062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8.75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8.75" x14ac:dyDescent="0.3">
      <c r="A5" s="165" t="s">
        <v>7</v>
      </c>
      <c r="B5" s="48" t="s">
        <v>8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9" customHeight="1" x14ac:dyDescent="0.3">
      <c r="A6" s="18"/>
      <c r="B6" s="18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554</v>
      </c>
      <c r="D11" s="259"/>
      <c r="E11" s="259"/>
      <c r="F11" s="259"/>
      <c r="G11" s="259"/>
      <c r="H11" s="8" t="s">
        <v>13</v>
      </c>
      <c r="I11" s="260" t="s">
        <v>2409</v>
      </c>
      <c r="J11" s="260"/>
      <c r="K11" s="260"/>
      <c r="L11" s="260"/>
      <c r="M11" s="260"/>
    </row>
    <row r="12" spans="1:13" ht="7.15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2395</v>
      </c>
      <c r="B14" s="53" t="s">
        <v>2391</v>
      </c>
      <c r="C14" s="54">
        <v>42979</v>
      </c>
      <c r="D14" s="75"/>
      <c r="E14" s="76"/>
      <c r="F14" s="76" t="s">
        <v>42</v>
      </c>
      <c r="G14" s="38" t="s">
        <v>41</v>
      </c>
      <c r="H14" s="77" t="s">
        <v>1641</v>
      </c>
      <c r="I14" s="50"/>
      <c r="J14" s="78"/>
      <c r="K14" s="138"/>
      <c r="L14" s="34">
        <f>J14*K14*0.16</f>
        <v>0</v>
      </c>
      <c r="M14" s="33">
        <v>14150</v>
      </c>
    </row>
    <row r="15" spans="1:13" ht="25.5" x14ac:dyDescent="0.3">
      <c r="A15" s="52" t="s">
        <v>2396</v>
      </c>
      <c r="B15" s="53" t="s">
        <v>2392</v>
      </c>
      <c r="C15" s="54">
        <v>42986</v>
      </c>
      <c r="D15" s="75"/>
      <c r="E15" s="76"/>
      <c r="F15" s="76" t="s">
        <v>42</v>
      </c>
      <c r="G15" s="38" t="s">
        <v>41</v>
      </c>
      <c r="H15" s="77" t="s">
        <v>1660</v>
      </c>
      <c r="I15" s="50"/>
      <c r="J15" s="78"/>
      <c r="K15" s="138"/>
      <c r="L15" s="34">
        <f>J15*K15*0.16</f>
        <v>0</v>
      </c>
      <c r="M15" s="33">
        <v>15050</v>
      </c>
    </row>
    <row r="16" spans="1:13" ht="25.5" x14ac:dyDescent="0.3">
      <c r="A16" s="52" t="s">
        <v>2397</v>
      </c>
      <c r="B16" s="53" t="s">
        <v>2393</v>
      </c>
      <c r="C16" s="54">
        <v>42993</v>
      </c>
      <c r="D16" s="75"/>
      <c r="E16" s="76"/>
      <c r="F16" s="76" t="s">
        <v>42</v>
      </c>
      <c r="G16" s="29" t="s">
        <v>41</v>
      </c>
      <c r="H16" s="77" t="s">
        <v>1667</v>
      </c>
      <c r="I16" s="50"/>
      <c r="J16" s="78"/>
      <c r="K16" s="138"/>
      <c r="L16" s="34">
        <f t="shared" ref="L16:L23" si="0">J16*K16*0.16</f>
        <v>0</v>
      </c>
      <c r="M16" s="33">
        <v>14450</v>
      </c>
    </row>
    <row r="17" spans="1:13" ht="25.5" x14ac:dyDescent="0.3">
      <c r="A17" s="52" t="s">
        <v>2398</v>
      </c>
      <c r="B17" s="53" t="s">
        <v>2394</v>
      </c>
      <c r="C17" s="54">
        <v>43000</v>
      </c>
      <c r="D17" s="75"/>
      <c r="E17" s="76" t="s">
        <v>376</v>
      </c>
      <c r="F17" s="76" t="s">
        <v>42</v>
      </c>
      <c r="G17" s="29" t="s">
        <v>41</v>
      </c>
      <c r="H17" s="77" t="s">
        <v>2031</v>
      </c>
      <c r="I17" s="50"/>
      <c r="J17" s="78"/>
      <c r="K17" s="139"/>
      <c r="L17" s="34">
        <f t="shared" si="0"/>
        <v>0</v>
      </c>
      <c r="M17" s="33">
        <v>5850</v>
      </c>
    </row>
    <row r="18" spans="1:13" x14ac:dyDescent="0.3">
      <c r="A18" s="52" t="s">
        <v>2404</v>
      </c>
      <c r="B18" s="53" t="s">
        <v>2403</v>
      </c>
      <c r="C18" s="54">
        <v>42996</v>
      </c>
      <c r="D18" s="92" t="s">
        <v>2071</v>
      </c>
      <c r="E18" s="76">
        <v>42985</v>
      </c>
      <c r="F18" s="76" t="s">
        <v>630</v>
      </c>
      <c r="G18" s="29" t="s">
        <v>94</v>
      </c>
      <c r="H18" s="67" t="s">
        <v>560</v>
      </c>
      <c r="I18" s="31" t="s">
        <v>96</v>
      </c>
      <c r="J18" s="32">
        <v>190</v>
      </c>
      <c r="K18" s="140">
        <v>106.9</v>
      </c>
      <c r="L18" s="34">
        <f t="shared" si="0"/>
        <v>3249.76</v>
      </c>
      <c r="M18" s="33">
        <f>J18*K18+L18-0.75</f>
        <v>23560.010000000002</v>
      </c>
    </row>
    <row r="19" spans="1:13" x14ac:dyDescent="0.3">
      <c r="A19" s="52" t="s">
        <v>2404</v>
      </c>
      <c r="B19" s="53" t="s">
        <v>2403</v>
      </c>
      <c r="C19" s="54">
        <v>42996</v>
      </c>
      <c r="D19" s="92" t="s">
        <v>2071</v>
      </c>
      <c r="E19" s="76">
        <v>42985</v>
      </c>
      <c r="F19" s="76" t="s">
        <v>630</v>
      </c>
      <c r="G19" s="29" t="s">
        <v>94</v>
      </c>
      <c r="H19" s="67" t="s">
        <v>562</v>
      </c>
      <c r="I19" s="31" t="s">
        <v>96</v>
      </c>
      <c r="J19" s="32">
        <v>3</v>
      </c>
      <c r="K19" s="140">
        <v>1034.48</v>
      </c>
      <c r="L19" s="34">
        <f t="shared" si="0"/>
        <v>496.55040000000002</v>
      </c>
      <c r="M19" s="33">
        <f t="shared" ref="M19:M24" si="1">J19*K19+L19</f>
        <v>3599.9904000000001</v>
      </c>
    </row>
    <row r="20" spans="1:13" s="14" customFormat="1" ht="13.5" x14ac:dyDescent="0.25">
      <c r="A20" s="52" t="s">
        <v>2404</v>
      </c>
      <c r="B20" s="53" t="s">
        <v>2403</v>
      </c>
      <c r="C20" s="54">
        <v>42996</v>
      </c>
      <c r="D20" s="92" t="s">
        <v>2071</v>
      </c>
      <c r="E20" s="76">
        <v>42985</v>
      </c>
      <c r="F20" s="76" t="s">
        <v>630</v>
      </c>
      <c r="G20" s="29" t="s">
        <v>94</v>
      </c>
      <c r="H20" s="67" t="s">
        <v>291</v>
      </c>
      <c r="I20" s="31" t="s">
        <v>99</v>
      </c>
      <c r="J20" s="32">
        <v>1</v>
      </c>
      <c r="K20" s="140">
        <v>3879.31</v>
      </c>
      <c r="L20" s="34">
        <f t="shared" si="0"/>
        <v>620.68960000000004</v>
      </c>
      <c r="M20" s="33">
        <f t="shared" si="1"/>
        <v>4499.9996000000001</v>
      </c>
    </row>
    <row r="21" spans="1:13" x14ac:dyDescent="0.3">
      <c r="A21" s="52" t="s">
        <v>2406</v>
      </c>
      <c r="B21" s="53" t="s">
        <v>2405</v>
      </c>
      <c r="C21" s="54">
        <v>42996</v>
      </c>
      <c r="D21" s="92" t="s">
        <v>2077</v>
      </c>
      <c r="E21" s="76">
        <v>42985</v>
      </c>
      <c r="F21" s="76" t="s">
        <v>630</v>
      </c>
      <c r="G21" s="29" t="s">
        <v>80</v>
      </c>
      <c r="H21" s="68" t="s">
        <v>210</v>
      </c>
      <c r="I21" s="31" t="s">
        <v>257</v>
      </c>
      <c r="J21" s="32">
        <v>30</v>
      </c>
      <c r="K21" s="140">
        <v>159.5</v>
      </c>
      <c r="L21" s="34">
        <f t="shared" si="0"/>
        <v>765.6</v>
      </c>
      <c r="M21" s="33">
        <f t="shared" si="1"/>
        <v>5550.6</v>
      </c>
    </row>
    <row r="22" spans="1:13" x14ac:dyDescent="0.3">
      <c r="A22" s="52" t="s">
        <v>2402</v>
      </c>
      <c r="B22" s="53" t="s">
        <v>2401</v>
      </c>
      <c r="C22" s="54">
        <v>42996</v>
      </c>
      <c r="D22" s="92" t="s">
        <v>2099</v>
      </c>
      <c r="E22" s="76">
        <v>42985</v>
      </c>
      <c r="F22" s="76" t="s">
        <v>631</v>
      </c>
      <c r="G22" s="29" t="s">
        <v>138</v>
      </c>
      <c r="H22" s="68" t="s">
        <v>411</v>
      </c>
      <c r="I22" s="31" t="s">
        <v>142</v>
      </c>
      <c r="J22" s="32">
        <v>2</v>
      </c>
      <c r="K22" s="140">
        <v>1540</v>
      </c>
      <c r="L22" s="34">
        <f t="shared" si="0"/>
        <v>492.8</v>
      </c>
      <c r="M22" s="33">
        <f t="shared" si="1"/>
        <v>3572.8</v>
      </c>
    </row>
    <row r="23" spans="1:13" x14ac:dyDescent="0.3">
      <c r="A23" s="52" t="s">
        <v>2402</v>
      </c>
      <c r="B23" s="53" t="s">
        <v>2401</v>
      </c>
      <c r="C23" s="54">
        <v>42996</v>
      </c>
      <c r="D23" s="92" t="s">
        <v>2099</v>
      </c>
      <c r="E23" s="76">
        <v>42985</v>
      </c>
      <c r="F23" s="76" t="s">
        <v>631</v>
      </c>
      <c r="G23" s="29" t="s">
        <v>138</v>
      </c>
      <c r="H23" s="68" t="s">
        <v>549</v>
      </c>
      <c r="I23" s="31" t="s">
        <v>142</v>
      </c>
      <c r="J23" s="32">
        <v>4</v>
      </c>
      <c r="K23" s="140">
        <v>1210</v>
      </c>
      <c r="L23" s="34">
        <f t="shared" si="0"/>
        <v>774.4</v>
      </c>
      <c r="M23" s="33">
        <f t="shared" si="1"/>
        <v>5614.4</v>
      </c>
    </row>
    <row r="24" spans="1:13" ht="25.5" x14ac:dyDescent="0.3">
      <c r="A24" s="52" t="s">
        <v>2408</v>
      </c>
      <c r="B24" s="53" t="s">
        <v>2407</v>
      </c>
      <c r="C24" s="54">
        <v>42996</v>
      </c>
      <c r="D24" s="92" t="s">
        <v>2105</v>
      </c>
      <c r="E24" s="76">
        <v>42985</v>
      </c>
      <c r="F24" s="76" t="s">
        <v>639</v>
      </c>
      <c r="G24" s="29" t="s">
        <v>138</v>
      </c>
      <c r="H24" s="68" t="s">
        <v>2103</v>
      </c>
      <c r="I24" s="31" t="s">
        <v>96</v>
      </c>
      <c r="J24" s="32">
        <v>6</v>
      </c>
      <c r="K24" s="140">
        <v>3080</v>
      </c>
      <c r="L24" s="34">
        <f>J24*K24*0.16</f>
        <v>2956.8</v>
      </c>
      <c r="M24" s="33">
        <f t="shared" si="1"/>
        <v>21436.799999999999</v>
      </c>
    </row>
    <row r="25" spans="1:13" ht="25.5" x14ac:dyDescent="0.3">
      <c r="A25" s="52" t="s">
        <v>2399</v>
      </c>
      <c r="B25" s="53" t="s">
        <v>2400</v>
      </c>
      <c r="C25" s="54">
        <v>43007</v>
      </c>
      <c r="D25" s="92"/>
      <c r="E25" s="76"/>
      <c r="F25" s="76" t="s">
        <v>42</v>
      </c>
      <c r="G25" s="29" t="s">
        <v>41</v>
      </c>
      <c r="H25" s="68" t="s">
        <v>2187</v>
      </c>
      <c r="I25" s="31"/>
      <c r="J25" s="32"/>
      <c r="K25" s="140"/>
      <c r="L25" s="34">
        <f>J25*K25*0.16</f>
        <v>0</v>
      </c>
      <c r="M25" s="33">
        <v>3600</v>
      </c>
    </row>
    <row r="26" spans="1:13" x14ac:dyDescent="0.3">
      <c r="A26" s="52" t="s">
        <v>3216</v>
      </c>
      <c r="B26" s="53" t="s">
        <v>3215</v>
      </c>
      <c r="C26" s="54">
        <v>43042</v>
      </c>
      <c r="D26" s="92" t="s">
        <v>2963</v>
      </c>
      <c r="E26" s="76">
        <v>43040</v>
      </c>
      <c r="F26" s="76" t="s">
        <v>631</v>
      </c>
      <c r="G26" s="29" t="s">
        <v>214</v>
      </c>
      <c r="H26" s="68" t="s">
        <v>411</v>
      </c>
      <c r="I26" s="31" t="s">
        <v>142</v>
      </c>
      <c r="J26" s="32">
        <v>2</v>
      </c>
      <c r="K26" s="140">
        <v>1540</v>
      </c>
      <c r="L26" s="34">
        <f>J26*K26*0.16</f>
        <v>492.8</v>
      </c>
      <c r="M26" s="33">
        <f>J26*K26+L26</f>
        <v>3572.8</v>
      </c>
    </row>
    <row r="27" spans="1:13" x14ac:dyDescent="0.3">
      <c r="A27" s="52" t="s">
        <v>3742</v>
      </c>
      <c r="B27" s="53" t="s">
        <v>3741</v>
      </c>
      <c r="C27" s="54">
        <v>43088</v>
      </c>
      <c r="D27" s="92" t="s">
        <v>3486</v>
      </c>
      <c r="E27" s="76">
        <v>43083</v>
      </c>
      <c r="F27" s="76" t="s">
        <v>631</v>
      </c>
      <c r="G27" s="29" t="s">
        <v>214</v>
      </c>
      <c r="H27" s="68" t="s">
        <v>549</v>
      </c>
      <c r="I27" s="31" t="s">
        <v>142</v>
      </c>
      <c r="J27" s="32">
        <v>3</v>
      </c>
      <c r="K27" s="140">
        <v>1210</v>
      </c>
      <c r="L27" s="34">
        <f>J27*K27*0.16</f>
        <v>580.80000000000007</v>
      </c>
      <c r="M27" s="33">
        <f>J27*K27+L27</f>
        <v>4210.8</v>
      </c>
    </row>
    <row r="28" spans="1:13" x14ac:dyDescent="0.3">
      <c r="A28" s="26"/>
      <c r="B28" s="26"/>
      <c r="C28" s="26"/>
      <c r="D28" s="28"/>
      <c r="E28" s="27"/>
      <c r="F28" s="27"/>
      <c r="G28" s="29"/>
      <c r="H28" s="67"/>
      <c r="I28" s="31"/>
      <c r="J28" s="32"/>
      <c r="K28" s="33"/>
      <c r="L28" s="34"/>
      <c r="M28" s="33">
        <f>SUM(M14:M27)</f>
        <v>128718.20000000001</v>
      </c>
    </row>
    <row r="29" spans="1:13" ht="8.4499999999999993" customHeight="1" x14ac:dyDescent="0.3"/>
    <row r="30" spans="1:13" x14ac:dyDescent="0.3">
      <c r="A30" s="48" t="s">
        <v>35</v>
      </c>
      <c r="B30" s="46" t="s">
        <v>1645</v>
      </c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3">
      <c r="A35" s="261" t="s">
        <v>27</v>
      </c>
      <c r="B35" s="261"/>
      <c r="C35" s="261"/>
      <c r="D35" s="39"/>
      <c r="E35" s="261" t="s">
        <v>28</v>
      </c>
      <c r="F35" s="261"/>
      <c r="G35" s="39"/>
      <c r="H35" s="164" t="s">
        <v>29</v>
      </c>
      <c r="I35" s="39"/>
      <c r="J35" s="41"/>
      <c r="K35" s="164" t="s">
        <v>30</v>
      </c>
      <c r="L35" s="41"/>
      <c r="M35" s="39"/>
    </row>
    <row r="36" spans="1:13" ht="13.9" customHeight="1" x14ac:dyDescent="0.3">
      <c r="A36" s="263" t="s">
        <v>0</v>
      </c>
      <c r="B36" s="263"/>
      <c r="C36" s="263"/>
      <c r="D36" s="39"/>
      <c r="E36" s="262" t="s">
        <v>1</v>
      </c>
      <c r="F36" s="262"/>
      <c r="G36" s="39"/>
      <c r="H36" s="42" t="s">
        <v>2</v>
      </c>
      <c r="I36" s="39"/>
      <c r="J36" s="262" t="s">
        <v>31</v>
      </c>
      <c r="K36" s="262"/>
      <c r="L36" s="262"/>
      <c r="M36" s="39"/>
    </row>
    <row r="37" spans="1:13" x14ac:dyDescent="0.3">
      <c r="A37" s="253"/>
      <c r="B37" s="253"/>
      <c r="C37" s="253"/>
    </row>
    <row r="38" spans="1:13" s="15" customFormat="1" ht="15" customHeight="1" x14ac:dyDescent="0.25">
      <c r="A38" s="257" t="s">
        <v>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</row>
  </sheetData>
  <customSheetViews>
    <customSheetView guid="{B46C6F73-E576-4327-952E-D30557363BE2}" showPageBreaks="1" topLeftCell="B13">
      <selection activeCell="F31" sqref="F31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B13">
      <selection activeCell="F31" sqref="F31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8:M38"/>
    <mergeCell ref="A11:B11"/>
    <mergeCell ref="C11:G11"/>
    <mergeCell ref="I11:M11"/>
    <mergeCell ref="E35:F35"/>
    <mergeCell ref="E36:F36"/>
    <mergeCell ref="J36:L36"/>
    <mergeCell ref="A35:C35"/>
    <mergeCell ref="A36:C36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8"/>
  <sheetViews>
    <sheetView topLeftCell="I7" workbookViewId="0">
      <selection activeCell="L26" sqref="L26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8.75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8.75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8.75" x14ac:dyDescent="0.3">
      <c r="A5" s="174" t="s">
        <v>7</v>
      </c>
      <c r="B5" s="48" t="s">
        <v>8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9" customHeight="1" x14ac:dyDescent="0.3">
      <c r="A6" s="18"/>
      <c r="B6" s="18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554</v>
      </c>
      <c r="D11" s="259"/>
      <c r="E11" s="259"/>
      <c r="F11" s="259"/>
      <c r="G11" s="259"/>
      <c r="H11" s="8" t="s">
        <v>13</v>
      </c>
      <c r="I11" s="260" t="s">
        <v>3753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2789</v>
      </c>
      <c r="B14" s="53" t="s">
        <v>2788</v>
      </c>
      <c r="C14" s="54">
        <v>43000</v>
      </c>
      <c r="D14" s="75"/>
      <c r="E14" s="76"/>
      <c r="F14" s="76" t="s">
        <v>42</v>
      </c>
      <c r="G14" s="38" t="s">
        <v>41</v>
      </c>
      <c r="H14" s="77" t="s">
        <v>2031</v>
      </c>
      <c r="I14" s="50"/>
      <c r="J14" s="78"/>
      <c r="K14" s="138"/>
      <c r="L14" s="34">
        <f t="shared" ref="L14:L23" si="0">J14*K14*0.16</f>
        <v>0</v>
      </c>
      <c r="M14" s="33">
        <v>14400</v>
      </c>
    </row>
    <row r="15" spans="1:13" x14ac:dyDescent="0.3">
      <c r="A15" s="52" t="s">
        <v>3744</v>
      </c>
      <c r="B15" s="53" t="s">
        <v>3743</v>
      </c>
      <c r="C15" s="54">
        <v>43082</v>
      </c>
      <c r="D15" s="75" t="s">
        <v>3392</v>
      </c>
      <c r="E15" s="76">
        <v>43074</v>
      </c>
      <c r="F15" s="76" t="s">
        <v>666</v>
      </c>
      <c r="G15" s="38" t="s">
        <v>58</v>
      </c>
      <c r="H15" s="77" t="s">
        <v>3393</v>
      </c>
      <c r="I15" s="50" t="s">
        <v>89</v>
      </c>
      <c r="J15" s="78">
        <v>10</v>
      </c>
      <c r="K15" s="138">
        <v>2362.0700000000002</v>
      </c>
      <c r="L15" s="34">
        <f t="shared" si="0"/>
        <v>3779.3120000000004</v>
      </c>
      <c r="M15" s="33">
        <f t="shared" ref="M15:M23" si="1">J15*K15+L15</f>
        <v>27400.012000000002</v>
      </c>
    </row>
    <row r="16" spans="1:13" x14ac:dyDescent="0.3">
      <c r="A16" s="52" t="s">
        <v>3746</v>
      </c>
      <c r="B16" s="53" t="s">
        <v>3745</v>
      </c>
      <c r="C16" s="54">
        <v>43082</v>
      </c>
      <c r="D16" s="75" t="s">
        <v>3394</v>
      </c>
      <c r="E16" s="76">
        <v>43074</v>
      </c>
      <c r="F16" s="76" t="s">
        <v>631</v>
      </c>
      <c r="G16" s="38" t="s">
        <v>58</v>
      </c>
      <c r="H16" s="77" t="s">
        <v>2493</v>
      </c>
      <c r="I16" s="50" t="s">
        <v>71</v>
      </c>
      <c r="J16" s="78">
        <v>1</v>
      </c>
      <c r="K16" s="138">
        <v>1559.77</v>
      </c>
      <c r="L16" s="34">
        <f t="shared" si="0"/>
        <v>249.56319999999999</v>
      </c>
      <c r="M16" s="33">
        <f t="shared" si="1"/>
        <v>1809.3332</v>
      </c>
    </row>
    <row r="17" spans="1:14" x14ac:dyDescent="0.3">
      <c r="A17" s="52" t="s">
        <v>3746</v>
      </c>
      <c r="B17" s="53" t="s">
        <v>3745</v>
      </c>
      <c r="C17" s="54">
        <v>43082</v>
      </c>
      <c r="D17" s="75" t="s">
        <v>3394</v>
      </c>
      <c r="E17" s="76">
        <v>43074</v>
      </c>
      <c r="F17" s="76" t="s">
        <v>631</v>
      </c>
      <c r="G17" s="38" t="s">
        <v>58</v>
      </c>
      <c r="H17" s="77" t="s">
        <v>3395</v>
      </c>
      <c r="I17" s="50" t="s">
        <v>71</v>
      </c>
      <c r="J17" s="78">
        <v>1</v>
      </c>
      <c r="K17" s="139">
        <v>990.22</v>
      </c>
      <c r="L17" s="34">
        <f t="shared" si="0"/>
        <v>158.43520000000001</v>
      </c>
      <c r="M17" s="33">
        <f t="shared" si="1"/>
        <v>1148.6552000000001</v>
      </c>
    </row>
    <row r="18" spans="1:14" x14ac:dyDescent="0.3">
      <c r="A18" s="52" t="s">
        <v>3748</v>
      </c>
      <c r="B18" s="53" t="s">
        <v>3747</v>
      </c>
      <c r="C18" s="54">
        <v>43082</v>
      </c>
      <c r="D18" s="75" t="s">
        <v>3396</v>
      </c>
      <c r="E18" s="76">
        <v>43074</v>
      </c>
      <c r="F18" s="76" t="s">
        <v>639</v>
      </c>
      <c r="G18" s="38" t="s">
        <v>58</v>
      </c>
      <c r="H18" s="67" t="s">
        <v>323</v>
      </c>
      <c r="I18" s="31" t="s">
        <v>219</v>
      </c>
      <c r="J18" s="32">
        <v>20</v>
      </c>
      <c r="K18" s="140">
        <v>350</v>
      </c>
      <c r="L18" s="34">
        <f t="shared" si="0"/>
        <v>1120</v>
      </c>
      <c r="M18" s="33">
        <f t="shared" si="1"/>
        <v>8120</v>
      </c>
    </row>
    <row r="19" spans="1:14" x14ac:dyDescent="0.3">
      <c r="A19" s="52" t="s">
        <v>3750</v>
      </c>
      <c r="B19" s="53" t="s">
        <v>3749</v>
      </c>
      <c r="C19" s="54">
        <v>43082</v>
      </c>
      <c r="D19" s="75" t="s">
        <v>3397</v>
      </c>
      <c r="E19" s="76">
        <v>43074</v>
      </c>
      <c r="F19" s="76" t="s">
        <v>630</v>
      </c>
      <c r="G19" s="38" t="s">
        <v>58</v>
      </c>
      <c r="H19" s="67" t="s">
        <v>59</v>
      </c>
      <c r="I19" s="31" t="s">
        <v>60</v>
      </c>
      <c r="J19" s="32">
        <v>1</v>
      </c>
      <c r="K19" s="140">
        <v>2974.13</v>
      </c>
      <c r="L19" s="34">
        <f t="shared" si="0"/>
        <v>475.86080000000004</v>
      </c>
      <c r="M19" s="33">
        <f t="shared" si="1"/>
        <v>3449.9908</v>
      </c>
    </row>
    <row r="20" spans="1:14" s="14" customFormat="1" ht="13.5" x14ac:dyDescent="0.25">
      <c r="A20" s="52" t="s">
        <v>3752</v>
      </c>
      <c r="B20" s="53" t="s">
        <v>3751</v>
      </c>
      <c r="C20" s="54">
        <v>43088</v>
      </c>
      <c r="D20" s="92" t="s">
        <v>3422</v>
      </c>
      <c r="E20" s="76">
        <v>43076</v>
      </c>
      <c r="F20" s="76" t="s">
        <v>804</v>
      </c>
      <c r="G20" s="29" t="s">
        <v>297</v>
      </c>
      <c r="H20" s="67" t="s">
        <v>3423</v>
      </c>
      <c r="I20" s="31" t="s">
        <v>89</v>
      </c>
      <c r="J20" s="32">
        <v>10</v>
      </c>
      <c r="K20" s="140">
        <v>80</v>
      </c>
      <c r="L20" s="34">
        <f t="shared" si="0"/>
        <v>128</v>
      </c>
      <c r="M20" s="33">
        <f t="shared" si="1"/>
        <v>928</v>
      </c>
    </row>
    <row r="21" spans="1:14" x14ac:dyDescent="0.3">
      <c r="A21" s="52" t="s">
        <v>3752</v>
      </c>
      <c r="B21" s="53" t="s">
        <v>3751</v>
      </c>
      <c r="C21" s="54">
        <v>43088</v>
      </c>
      <c r="D21" s="92" t="s">
        <v>3422</v>
      </c>
      <c r="E21" s="76">
        <v>43076</v>
      </c>
      <c r="F21" s="76" t="s">
        <v>804</v>
      </c>
      <c r="G21" s="29" t="s">
        <v>297</v>
      </c>
      <c r="H21" s="68" t="s">
        <v>2582</v>
      </c>
      <c r="I21" s="31" t="s">
        <v>89</v>
      </c>
      <c r="J21" s="32">
        <v>15</v>
      </c>
      <c r="K21" s="140">
        <v>60</v>
      </c>
      <c r="L21" s="34">
        <f t="shared" si="0"/>
        <v>144</v>
      </c>
      <c r="M21" s="33">
        <f t="shared" si="1"/>
        <v>1044</v>
      </c>
    </row>
    <row r="22" spans="1:14" x14ac:dyDescent="0.3">
      <c r="A22" s="52" t="s">
        <v>3752</v>
      </c>
      <c r="B22" s="53" t="s">
        <v>3751</v>
      </c>
      <c r="C22" s="54">
        <v>43088</v>
      </c>
      <c r="D22" s="92" t="s">
        <v>3422</v>
      </c>
      <c r="E22" s="76">
        <v>43076</v>
      </c>
      <c r="F22" s="76" t="s">
        <v>804</v>
      </c>
      <c r="G22" s="29" t="s">
        <v>297</v>
      </c>
      <c r="H22" s="68" t="s">
        <v>2583</v>
      </c>
      <c r="I22" s="31" t="s">
        <v>89</v>
      </c>
      <c r="J22" s="32">
        <v>30</v>
      </c>
      <c r="K22" s="140">
        <v>30</v>
      </c>
      <c r="L22" s="34">
        <f t="shared" si="0"/>
        <v>144</v>
      </c>
      <c r="M22" s="33">
        <f t="shared" si="1"/>
        <v>1044</v>
      </c>
    </row>
    <row r="23" spans="1:14" x14ac:dyDescent="0.3">
      <c r="A23" s="52" t="s">
        <v>3752</v>
      </c>
      <c r="B23" s="53" t="s">
        <v>3751</v>
      </c>
      <c r="C23" s="54">
        <v>43088</v>
      </c>
      <c r="D23" s="92" t="s">
        <v>3422</v>
      </c>
      <c r="E23" s="76">
        <v>43076</v>
      </c>
      <c r="F23" s="76" t="s">
        <v>804</v>
      </c>
      <c r="G23" s="29" t="s">
        <v>297</v>
      </c>
      <c r="H23" s="68" t="s">
        <v>3424</v>
      </c>
      <c r="I23" s="31" t="s">
        <v>89</v>
      </c>
      <c r="J23" s="32">
        <v>2</v>
      </c>
      <c r="K23" s="140">
        <v>260</v>
      </c>
      <c r="L23" s="34">
        <f t="shared" si="0"/>
        <v>83.2</v>
      </c>
      <c r="M23" s="33">
        <f t="shared" si="1"/>
        <v>603.20000000000005</v>
      </c>
      <c r="N23" s="61"/>
    </row>
    <row r="24" spans="1:14" x14ac:dyDescent="0.3">
      <c r="A24" s="26"/>
      <c r="B24" s="26"/>
      <c r="C24" s="26"/>
      <c r="D24" s="28"/>
      <c r="E24" s="27"/>
      <c r="F24" s="27"/>
      <c r="G24" s="29"/>
      <c r="H24" s="67"/>
      <c r="I24" s="31"/>
      <c r="J24" s="32"/>
      <c r="K24" s="33"/>
      <c r="L24" s="34"/>
      <c r="M24" s="33">
        <f>SUM(M14:M23)</f>
        <v>59947.191200000001</v>
      </c>
    </row>
    <row r="26" spans="1:14" x14ac:dyDescent="0.3">
      <c r="A26" s="48" t="s">
        <v>35</v>
      </c>
      <c r="B26" s="46" t="s">
        <v>2034</v>
      </c>
    </row>
    <row r="27" spans="1:14" x14ac:dyDescent="0.3">
      <c r="A27" s="18"/>
      <c r="B27" s="15"/>
    </row>
    <row r="28" spans="1:14" x14ac:dyDescent="0.3">
      <c r="A28" s="18"/>
      <c r="B28" s="15"/>
      <c r="D28" s="62"/>
    </row>
    <row r="29" spans="1:14" x14ac:dyDescent="0.3">
      <c r="A29" s="18"/>
      <c r="B29" s="15"/>
    </row>
    <row r="30" spans="1:14" x14ac:dyDescent="0.3">
      <c r="A30" s="18"/>
      <c r="B30" s="15"/>
    </row>
    <row r="31" spans="1:14" x14ac:dyDescent="0.3">
      <c r="A31" s="18"/>
      <c r="B31" s="15"/>
    </row>
    <row r="32" spans="1:14" x14ac:dyDescent="0.3">
      <c r="A32" s="18"/>
      <c r="B32" s="15"/>
    </row>
    <row r="33" spans="1:13" x14ac:dyDescent="0.3">
      <c r="A33" s="18"/>
      <c r="B33" s="15"/>
    </row>
    <row r="34" spans="1:13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3">
      <c r="A35" s="261" t="s">
        <v>27</v>
      </c>
      <c r="B35" s="261"/>
      <c r="C35" s="261"/>
      <c r="D35" s="39"/>
      <c r="E35" s="261" t="s">
        <v>28</v>
      </c>
      <c r="F35" s="261"/>
      <c r="G35" s="39"/>
      <c r="H35" s="173" t="s">
        <v>29</v>
      </c>
      <c r="I35" s="39"/>
      <c r="J35" s="41"/>
      <c r="K35" s="173" t="s">
        <v>30</v>
      </c>
      <c r="L35" s="41"/>
      <c r="M35" s="39"/>
    </row>
    <row r="36" spans="1:13" ht="13.9" customHeight="1" x14ac:dyDescent="0.3">
      <c r="A36" s="263" t="s">
        <v>0</v>
      </c>
      <c r="B36" s="263"/>
      <c r="C36" s="263"/>
      <c r="D36" s="39"/>
      <c r="E36" s="262" t="s">
        <v>1</v>
      </c>
      <c r="F36" s="262"/>
      <c r="G36" s="39"/>
      <c r="H36" s="42" t="s">
        <v>2</v>
      </c>
      <c r="I36" s="39"/>
      <c r="J36" s="262" t="s">
        <v>31</v>
      </c>
      <c r="K36" s="262"/>
      <c r="L36" s="262"/>
      <c r="M36" s="39"/>
    </row>
    <row r="37" spans="1:13" x14ac:dyDescent="0.3">
      <c r="A37" s="253"/>
      <c r="B37" s="253"/>
      <c r="C37" s="253"/>
    </row>
    <row r="38" spans="1:13" s="15" customFormat="1" ht="15" customHeight="1" x14ac:dyDescent="0.25">
      <c r="A38" s="257" t="s">
        <v>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</row>
  </sheetData>
  <customSheetViews>
    <customSheetView guid="{B46C6F73-E576-4327-952E-D30557363BE2}" showPageBreaks="1" topLeftCell="I7">
      <selection activeCell="L26" sqref="L2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7">
      <selection activeCell="L26" sqref="L2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8:M38"/>
    <mergeCell ref="A11:B11"/>
    <mergeCell ref="C11:G11"/>
    <mergeCell ref="I11:M11"/>
    <mergeCell ref="E35:F35"/>
    <mergeCell ref="E36:F36"/>
    <mergeCell ref="J36:L36"/>
    <mergeCell ref="A35:C35"/>
    <mergeCell ref="A36:C36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48"/>
  <sheetViews>
    <sheetView topLeftCell="H19" workbookViewId="0">
      <selection activeCell="M35" sqref="M35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" style="1" customWidth="1"/>
    <col min="8" max="8" width="28.5703125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8.75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8.75" x14ac:dyDescent="0.3">
      <c r="A6" s="79" t="s">
        <v>7</v>
      </c>
      <c r="B6" s="48" t="s">
        <v>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8.75" x14ac:dyDescent="0.3">
      <c r="A7" s="18"/>
      <c r="B7" s="18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5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181</v>
      </c>
      <c r="D12" s="259"/>
      <c r="E12" s="259"/>
      <c r="F12" s="259"/>
      <c r="G12" s="259"/>
      <c r="H12" s="8" t="s">
        <v>13</v>
      </c>
      <c r="I12" s="260" t="s">
        <v>3762</v>
      </c>
      <c r="J12" s="260"/>
      <c r="K12" s="260"/>
      <c r="L12" s="260"/>
      <c r="M12" s="260"/>
    </row>
    <row r="13" spans="1:13" ht="24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ht="25.5" x14ac:dyDescent="0.3">
      <c r="A15" s="127"/>
      <c r="B15" s="53" t="s">
        <v>886</v>
      </c>
      <c r="C15" s="54">
        <v>42853</v>
      </c>
      <c r="D15" s="22"/>
      <c r="E15" s="23"/>
      <c r="F15" s="53" t="s">
        <v>42</v>
      </c>
      <c r="G15" s="29" t="s">
        <v>41</v>
      </c>
      <c r="H15" s="77" t="s">
        <v>179</v>
      </c>
      <c r="I15" s="21"/>
      <c r="J15" s="24"/>
      <c r="K15" s="21"/>
      <c r="L15" s="34">
        <f>J15*K15*0.16</f>
        <v>0</v>
      </c>
      <c r="M15" s="33">
        <v>13500</v>
      </c>
    </row>
    <row r="16" spans="1:13" ht="25.5" x14ac:dyDescent="0.3">
      <c r="A16" s="127"/>
      <c r="B16" s="53" t="s">
        <v>887</v>
      </c>
      <c r="C16" s="54">
        <v>42860</v>
      </c>
      <c r="D16" s="22"/>
      <c r="E16" s="23"/>
      <c r="F16" s="53" t="s">
        <v>42</v>
      </c>
      <c r="G16" s="29" t="s">
        <v>41</v>
      </c>
      <c r="H16" s="77" t="s">
        <v>208</v>
      </c>
      <c r="I16" s="21"/>
      <c r="J16" s="24"/>
      <c r="K16" s="21"/>
      <c r="L16" s="34">
        <f>J16*K16*0.16</f>
        <v>0</v>
      </c>
      <c r="M16" s="33">
        <v>11100</v>
      </c>
    </row>
    <row r="17" spans="1:13" ht="25.5" x14ac:dyDescent="0.3">
      <c r="A17" s="127"/>
      <c r="B17" s="53" t="s">
        <v>888</v>
      </c>
      <c r="C17" s="54">
        <v>42867</v>
      </c>
      <c r="D17" s="22"/>
      <c r="E17" s="23"/>
      <c r="F17" s="53" t="s">
        <v>42</v>
      </c>
      <c r="G17" s="29" t="s">
        <v>41</v>
      </c>
      <c r="H17" s="77" t="s">
        <v>221</v>
      </c>
      <c r="I17" s="21"/>
      <c r="J17" s="24"/>
      <c r="K17" s="21"/>
      <c r="L17" s="34">
        <f t="shared" ref="L17:L27" si="0">J17*K17*0.16</f>
        <v>0</v>
      </c>
      <c r="M17" s="33">
        <v>16800</v>
      </c>
    </row>
    <row r="18" spans="1:13" ht="25.5" x14ac:dyDescent="0.3">
      <c r="A18" s="127"/>
      <c r="B18" s="53" t="s">
        <v>889</v>
      </c>
      <c r="C18" s="54">
        <v>42874</v>
      </c>
      <c r="D18" s="22"/>
      <c r="E18" s="23"/>
      <c r="F18" s="53" t="s">
        <v>42</v>
      </c>
      <c r="G18" s="29" t="s">
        <v>41</v>
      </c>
      <c r="H18" s="77" t="s">
        <v>253</v>
      </c>
      <c r="I18" s="21"/>
      <c r="J18" s="24"/>
      <c r="K18" s="21"/>
      <c r="L18" s="34">
        <f t="shared" si="0"/>
        <v>0</v>
      </c>
      <c r="M18" s="33">
        <v>21300</v>
      </c>
    </row>
    <row r="19" spans="1:13" ht="25.5" x14ac:dyDescent="0.3">
      <c r="A19" s="124"/>
      <c r="B19" s="53" t="s">
        <v>890</v>
      </c>
      <c r="C19" s="54">
        <v>42881</v>
      </c>
      <c r="D19" s="43"/>
      <c r="E19" s="27"/>
      <c r="F19" s="53" t="s">
        <v>42</v>
      </c>
      <c r="G19" s="29" t="s">
        <v>41</v>
      </c>
      <c r="H19" s="67" t="s">
        <v>270</v>
      </c>
      <c r="I19" s="31"/>
      <c r="J19" s="32"/>
      <c r="K19" s="33"/>
      <c r="L19" s="34">
        <f t="shared" si="0"/>
        <v>0</v>
      </c>
      <c r="M19" s="33">
        <v>18600</v>
      </c>
    </row>
    <row r="20" spans="1:13" x14ac:dyDescent="0.3">
      <c r="A20" s="52" t="s">
        <v>891</v>
      </c>
      <c r="B20" s="53" t="s">
        <v>892</v>
      </c>
      <c r="C20" s="54">
        <v>42885</v>
      </c>
      <c r="D20" s="43" t="s">
        <v>296</v>
      </c>
      <c r="E20" s="27">
        <v>42873</v>
      </c>
      <c r="F20" s="53" t="s">
        <v>804</v>
      </c>
      <c r="G20" s="29" t="s">
        <v>297</v>
      </c>
      <c r="H20" s="67" t="s">
        <v>298</v>
      </c>
      <c r="I20" s="31" t="s">
        <v>89</v>
      </c>
      <c r="J20" s="32">
        <v>6</v>
      </c>
      <c r="K20" s="33">
        <v>30</v>
      </c>
      <c r="L20" s="34">
        <f t="shared" si="0"/>
        <v>28.8</v>
      </c>
      <c r="M20" s="33">
        <f>J20*K20+L20</f>
        <v>208.8</v>
      </c>
    </row>
    <row r="21" spans="1:13" s="14" customFormat="1" ht="13.5" x14ac:dyDescent="0.25">
      <c r="A21" s="52" t="s">
        <v>891</v>
      </c>
      <c r="B21" s="53" t="s">
        <v>892</v>
      </c>
      <c r="C21" s="54">
        <v>42885</v>
      </c>
      <c r="D21" s="43" t="s">
        <v>296</v>
      </c>
      <c r="E21" s="27">
        <v>42873</v>
      </c>
      <c r="F21" s="53" t="s">
        <v>804</v>
      </c>
      <c r="G21" s="29" t="s">
        <v>297</v>
      </c>
      <c r="H21" s="67" t="s">
        <v>299</v>
      </c>
      <c r="I21" s="31" t="s">
        <v>89</v>
      </c>
      <c r="J21" s="32">
        <v>4</v>
      </c>
      <c r="K21" s="33">
        <v>80</v>
      </c>
      <c r="L21" s="34">
        <f t="shared" si="0"/>
        <v>51.2</v>
      </c>
      <c r="M21" s="33">
        <f>J21*K21+L21</f>
        <v>371.2</v>
      </c>
    </row>
    <row r="22" spans="1:13" ht="25.5" x14ac:dyDescent="0.3">
      <c r="A22" s="124"/>
      <c r="B22" s="53" t="s">
        <v>893</v>
      </c>
      <c r="C22" s="54">
        <v>42888</v>
      </c>
      <c r="D22" s="43"/>
      <c r="E22" s="27"/>
      <c r="F22" s="53" t="s">
        <v>42</v>
      </c>
      <c r="G22" s="29" t="s">
        <v>41</v>
      </c>
      <c r="H22" s="68" t="s">
        <v>311</v>
      </c>
      <c r="I22" s="31"/>
      <c r="J22" s="32"/>
      <c r="K22" s="33"/>
      <c r="L22" s="34">
        <f t="shared" si="0"/>
        <v>0</v>
      </c>
      <c r="M22" s="33">
        <v>6900</v>
      </c>
    </row>
    <row r="23" spans="1:13" ht="25.5" x14ac:dyDescent="0.3">
      <c r="A23" s="124"/>
      <c r="B23" s="53" t="s">
        <v>894</v>
      </c>
      <c r="C23" s="54">
        <v>42895</v>
      </c>
      <c r="D23" s="43"/>
      <c r="E23" s="27"/>
      <c r="F23" s="53" t="s">
        <v>42</v>
      </c>
      <c r="G23" s="29" t="s">
        <v>41</v>
      </c>
      <c r="H23" s="68" t="s">
        <v>315</v>
      </c>
      <c r="I23" s="31"/>
      <c r="J23" s="32"/>
      <c r="K23" s="33"/>
      <c r="L23" s="34">
        <f t="shared" si="0"/>
        <v>0</v>
      </c>
      <c r="M23" s="33">
        <v>6900</v>
      </c>
    </row>
    <row r="24" spans="1:13" x14ac:dyDescent="0.3">
      <c r="A24" s="52" t="s">
        <v>895</v>
      </c>
      <c r="B24" s="53" t="s">
        <v>896</v>
      </c>
      <c r="C24" s="54">
        <v>42894</v>
      </c>
      <c r="D24" s="43" t="s">
        <v>329</v>
      </c>
      <c r="E24" s="27">
        <v>42888</v>
      </c>
      <c r="F24" s="53" t="s">
        <v>630</v>
      </c>
      <c r="G24" s="29" t="s">
        <v>58</v>
      </c>
      <c r="H24" s="68" t="s">
        <v>210</v>
      </c>
      <c r="I24" s="31" t="s">
        <v>60</v>
      </c>
      <c r="J24" s="32">
        <v>1</v>
      </c>
      <c r="K24" s="33">
        <v>2758.62</v>
      </c>
      <c r="L24" s="34">
        <f t="shared" si="0"/>
        <v>441.37919999999997</v>
      </c>
      <c r="M24" s="33">
        <f t="shared" ref="M24:M31" si="1">J24*K24+L24</f>
        <v>3199.9991999999997</v>
      </c>
    </row>
    <row r="25" spans="1:13" x14ac:dyDescent="0.3">
      <c r="A25" s="52" t="s">
        <v>897</v>
      </c>
      <c r="B25" s="53" t="s">
        <v>898</v>
      </c>
      <c r="C25" s="54">
        <v>42893</v>
      </c>
      <c r="D25" s="43" t="s">
        <v>331</v>
      </c>
      <c r="E25" s="27">
        <v>42878</v>
      </c>
      <c r="F25" s="53" t="s">
        <v>630</v>
      </c>
      <c r="G25" s="29" t="s">
        <v>58</v>
      </c>
      <c r="H25" s="68" t="s">
        <v>210</v>
      </c>
      <c r="I25" s="31" t="s">
        <v>60</v>
      </c>
      <c r="J25" s="32">
        <v>1</v>
      </c>
      <c r="K25" s="33">
        <v>2758.62</v>
      </c>
      <c r="L25" s="34">
        <f t="shared" si="0"/>
        <v>441.37919999999997</v>
      </c>
      <c r="M25" s="33">
        <f t="shared" si="1"/>
        <v>3199.9991999999997</v>
      </c>
    </row>
    <row r="26" spans="1:13" x14ac:dyDescent="0.3">
      <c r="A26" s="52" t="s">
        <v>3755</v>
      </c>
      <c r="B26" s="53" t="s">
        <v>3754</v>
      </c>
      <c r="C26" s="54">
        <v>43082</v>
      </c>
      <c r="D26" s="43">
        <v>853</v>
      </c>
      <c r="E26" s="27">
        <v>43074</v>
      </c>
      <c r="F26" s="53" t="s">
        <v>631</v>
      </c>
      <c r="G26" s="29" t="s">
        <v>398</v>
      </c>
      <c r="H26" s="68" t="s">
        <v>3367</v>
      </c>
      <c r="I26" s="31" t="s">
        <v>71</v>
      </c>
      <c r="J26" s="32">
        <v>2</v>
      </c>
      <c r="K26" s="33">
        <v>1210</v>
      </c>
      <c r="L26" s="34">
        <f t="shared" si="0"/>
        <v>387.2</v>
      </c>
      <c r="M26" s="33">
        <f t="shared" si="1"/>
        <v>2807.2</v>
      </c>
    </row>
    <row r="27" spans="1:13" x14ac:dyDescent="0.3">
      <c r="A27" s="52" t="s">
        <v>3755</v>
      </c>
      <c r="B27" s="53" t="s">
        <v>3754</v>
      </c>
      <c r="C27" s="54">
        <v>43082</v>
      </c>
      <c r="D27" s="43">
        <v>853</v>
      </c>
      <c r="E27" s="27">
        <v>43074</v>
      </c>
      <c r="F27" s="53" t="s">
        <v>631</v>
      </c>
      <c r="G27" s="29" t="s">
        <v>398</v>
      </c>
      <c r="H27" s="68" t="s">
        <v>410</v>
      </c>
      <c r="I27" s="31" t="s">
        <v>79</v>
      </c>
      <c r="J27" s="32">
        <v>2</v>
      </c>
      <c r="K27" s="33">
        <v>1560</v>
      </c>
      <c r="L27" s="34">
        <f t="shared" si="0"/>
        <v>499.2</v>
      </c>
      <c r="M27" s="33">
        <f t="shared" si="1"/>
        <v>3619.2</v>
      </c>
    </row>
    <row r="28" spans="1:13" x14ac:dyDescent="0.3">
      <c r="A28" s="52" t="s">
        <v>3757</v>
      </c>
      <c r="B28" s="53" t="s">
        <v>3756</v>
      </c>
      <c r="C28" s="54">
        <v>43082</v>
      </c>
      <c r="D28" s="43" t="s">
        <v>3376</v>
      </c>
      <c r="E28" s="27">
        <v>43067</v>
      </c>
      <c r="F28" s="53" t="s">
        <v>666</v>
      </c>
      <c r="G28" s="29" t="s">
        <v>58</v>
      </c>
      <c r="H28" s="68" t="s">
        <v>135</v>
      </c>
      <c r="I28" s="31" t="s">
        <v>89</v>
      </c>
      <c r="J28" s="32">
        <v>10</v>
      </c>
      <c r="K28" s="33">
        <v>85</v>
      </c>
      <c r="L28" s="34">
        <f t="shared" ref="L28:L33" si="2">J28*K28*0.16</f>
        <v>136</v>
      </c>
      <c r="M28" s="33">
        <f t="shared" si="1"/>
        <v>986</v>
      </c>
    </row>
    <row r="29" spans="1:13" x14ac:dyDescent="0.3">
      <c r="A29" s="52" t="s">
        <v>3757</v>
      </c>
      <c r="B29" s="53" t="s">
        <v>3756</v>
      </c>
      <c r="C29" s="54">
        <v>43082</v>
      </c>
      <c r="D29" s="43" t="s">
        <v>3376</v>
      </c>
      <c r="E29" s="27">
        <v>43067</v>
      </c>
      <c r="F29" s="53" t="s">
        <v>666</v>
      </c>
      <c r="G29" s="29" t="s">
        <v>58</v>
      </c>
      <c r="H29" s="68" t="s">
        <v>1748</v>
      </c>
      <c r="I29" s="31" t="s">
        <v>321</v>
      </c>
      <c r="J29" s="32">
        <v>2</v>
      </c>
      <c r="K29" s="33">
        <v>30.18</v>
      </c>
      <c r="L29" s="34">
        <f t="shared" si="2"/>
        <v>9.6576000000000004</v>
      </c>
      <c r="M29" s="33">
        <f t="shared" si="1"/>
        <v>70.017600000000002</v>
      </c>
    </row>
    <row r="30" spans="1:13" x14ac:dyDescent="0.3">
      <c r="A30" s="52" t="s">
        <v>3757</v>
      </c>
      <c r="B30" s="53" t="s">
        <v>3756</v>
      </c>
      <c r="C30" s="54">
        <v>43082</v>
      </c>
      <c r="D30" s="43" t="s">
        <v>3376</v>
      </c>
      <c r="E30" s="27">
        <v>43067</v>
      </c>
      <c r="F30" s="53" t="s">
        <v>666</v>
      </c>
      <c r="G30" s="29" t="s">
        <v>58</v>
      </c>
      <c r="H30" s="68" t="s">
        <v>87</v>
      </c>
      <c r="I30" s="31" t="s">
        <v>321</v>
      </c>
      <c r="J30" s="32">
        <v>10</v>
      </c>
      <c r="K30" s="33">
        <v>19.829999999999998</v>
      </c>
      <c r="L30" s="34">
        <f t="shared" si="2"/>
        <v>31.727999999999998</v>
      </c>
      <c r="M30" s="33">
        <f t="shared" si="1"/>
        <v>230.02799999999999</v>
      </c>
    </row>
    <row r="31" spans="1:13" x14ac:dyDescent="0.3">
      <c r="A31" s="52" t="s">
        <v>3759</v>
      </c>
      <c r="B31" s="53" t="s">
        <v>3758</v>
      </c>
      <c r="C31" s="54">
        <v>43087</v>
      </c>
      <c r="D31" s="43">
        <v>6</v>
      </c>
      <c r="E31" s="27">
        <v>43075</v>
      </c>
      <c r="F31" s="53" t="s">
        <v>630</v>
      </c>
      <c r="G31" s="29" t="s">
        <v>80</v>
      </c>
      <c r="H31" s="68" t="s">
        <v>350</v>
      </c>
      <c r="I31" s="31" t="s">
        <v>89</v>
      </c>
      <c r="J31" s="32">
        <v>5</v>
      </c>
      <c r="K31" s="33">
        <v>150.86199999999999</v>
      </c>
      <c r="L31" s="34">
        <f t="shared" si="2"/>
        <v>120.6896</v>
      </c>
      <c r="M31" s="33">
        <f t="shared" si="1"/>
        <v>874.99959999999999</v>
      </c>
    </row>
    <row r="32" spans="1:13" x14ac:dyDescent="0.3">
      <c r="A32" s="52" t="s">
        <v>3761</v>
      </c>
      <c r="B32" s="53" t="s">
        <v>3760</v>
      </c>
      <c r="C32" s="54">
        <v>43087</v>
      </c>
      <c r="D32" s="43">
        <v>182</v>
      </c>
      <c r="E32" s="27">
        <v>43074</v>
      </c>
      <c r="F32" s="53" t="s">
        <v>630</v>
      </c>
      <c r="G32" s="29" t="s">
        <v>94</v>
      </c>
      <c r="H32" s="68" t="s">
        <v>560</v>
      </c>
      <c r="I32" s="31" t="s">
        <v>89</v>
      </c>
      <c r="J32" s="32">
        <v>30</v>
      </c>
      <c r="K32" s="33">
        <v>106.9</v>
      </c>
      <c r="L32" s="34">
        <f t="shared" si="2"/>
        <v>513.12</v>
      </c>
      <c r="M32" s="33">
        <f>J32*K32+L32-0.12</f>
        <v>3720</v>
      </c>
    </row>
    <row r="33" spans="1:13" x14ac:dyDescent="0.3">
      <c r="A33" s="52"/>
      <c r="B33" s="53"/>
      <c r="C33" s="54"/>
      <c r="D33" s="43"/>
      <c r="E33" s="27"/>
      <c r="F33" s="53"/>
      <c r="G33" s="29"/>
      <c r="H33" s="68"/>
      <c r="I33" s="31"/>
      <c r="J33" s="32"/>
      <c r="K33" s="33"/>
      <c r="L33" s="34">
        <f t="shared" si="2"/>
        <v>0</v>
      </c>
      <c r="M33" s="33">
        <f>J33*K33+L33</f>
        <v>0</v>
      </c>
    </row>
    <row r="34" spans="1:13" x14ac:dyDescent="0.3">
      <c r="A34" s="26"/>
      <c r="B34" s="26"/>
      <c r="C34" s="26"/>
      <c r="D34" s="28"/>
      <c r="E34" s="27"/>
      <c r="F34" s="27"/>
      <c r="G34" s="29"/>
      <c r="H34" s="38"/>
      <c r="I34" s="31"/>
      <c r="J34" s="32"/>
      <c r="K34" s="33"/>
      <c r="L34" s="34"/>
      <c r="M34" s="33">
        <f>SUM(M15:M33)+0.01</f>
        <v>114387.45360000001</v>
      </c>
    </row>
    <row r="36" spans="1:13" x14ac:dyDescent="0.3">
      <c r="A36" s="48" t="s">
        <v>35</v>
      </c>
      <c r="B36" s="46" t="s">
        <v>180</v>
      </c>
    </row>
    <row r="37" spans="1:13" x14ac:dyDescent="0.3">
      <c r="A37" s="18"/>
      <c r="B37" s="15"/>
    </row>
    <row r="38" spans="1:13" x14ac:dyDescent="0.3">
      <c r="A38" s="18"/>
      <c r="B38" s="15"/>
      <c r="D38" s="62"/>
    </row>
    <row r="39" spans="1:13" x14ac:dyDescent="0.3">
      <c r="A39" s="18"/>
      <c r="B39" s="15"/>
    </row>
    <row r="40" spans="1:13" x14ac:dyDescent="0.3">
      <c r="A40" s="18"/>
      <c r="B40" s="15"/>
    </row>
    <row r="41" spans="1:13" x14ac:dyDescent="0.3">
      <c r="A41" s="18"/>
      <c r="B41" s="15"/>
    </row>
    <row r="42" spans="1:13" x14ac:dyDescent="0.3">
      <c r="A42" s="18"/>
      <c r="B42" s="15"/>
    </row>
    <row r="43" spans="1:13" x14ac:dyDescent="0.3">
      <c r="A43" s="18"/>
      <c r="B43" s="15"/>
    </row>
    <row r="44" spans="1:13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x14ac:dyDescent="0.3">
      <c r="A45" s="261" t="s">
        <v>27</v>
      </c>
      <c r="B45" s="261"/>
      <c r="C45" s="261"/>
      <c r="D45" s="39"/>
      <c r="E45" s="261" t="s">
        <v>28</v>
      </c>
      <c r="F45" s="261"/>
      <c r="G45" s="39"/>
      <c r="H45" s="81" t="s">
        <v>29</v>
      </c>
      <c r="I45" s="39"/>
      <c r="J45" s="41"/>
      <c r="K45" s="81" t="s">
        <v>30</v>
      </c>
      <c r="L45" s="41"/>
      <c r="M45" s="39"/>
    </row>
    <row r="46" spans="1:13" ht="13.9" customHeight="1" x14ac:dyDescent="0.3">
      <c r="A46" s="263" t="s">
        <v>0</v>
      </c>
      <c r="B46" s="263"/>
      <c r="C46" s="263"/>
      <c r="D46" s="39"/>
      <c r="E46" s="262" t="s">
        <v>1</v>
      </c>
      <c r="F46" s="262"/>
      <c r="G46" s="39"/>
      <c r="H46" s="42" t="s">
        <v>2</v>
      </c>
      <c r="I46" s="39"/>
      <c r="J46" s="262" t="s">
        <v>31</v>
      </c>
      <c r="K46" s="262"/>
      <c r="L46" s="262"/>
      <c r="M46" s="39"/>
    </row>
    <row r="47" spans="1:13" x14ac:dyDescent="0.3">
      <c r="A47" s="253"/>
      <c r="B47" s="253"/>
      <c r="C47" s="253"/>
    </row>
    <row r="48" spans="1:13" s="15" customFormat="1" ht="15" customHeight="1" x14ac:dyDescent="0.25">
      <c r="A48" s="257" t="s">
        <v>6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</row>
  </sheetData>
  <customSheetViews>
    <customSheetView guid="{B46C6F73-E576-4327-952E-D30557363BE2}" showPageBreaks="1" topLeftCell="H19">
      <selection activeCell="M35" sqref="M35"/>
      <pageMargins left="0.70866141732283472" right="0.70866141732283472" top="0.74803149606299213" bottom="0.74803149606299213" header="0.31496062992125984" footer="0.31496062992125984"/>
      <pageSetup paperSize="5" scale="85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9">
      <selection activeCell="M35" sqref="M35"/>
      <pageMargins left="0.70866141732283472" right="0.70866141732283472" top="0.74803149606299213" bottom="0.74803149606299213" header="0.31496062992125984" footer="0.31496062992125984"/>
      <pageSetup paperSize="5" scale="85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8:B8"/>
    <mergeCell ref="A10:C11"/>
    <mergeCell ref="G10:H10"/>
    <mergeCell ref="L10:M10"/>
    <mergeCell ref="G11:H11"/>
    <mergeCell ref="A48:M48"/>
    <mergeCell ref="A12:B12"/>
    <mergeCell ref="C12:G12"/>
    <mergeCell ref="I12:M12"/>
    <mergeCell ref="E45:F45"/>
    <mergeCell ref="E46:F46"/>
    <mergeCell ref="J46:L46"/>
    <mergeCell ref="A45:C45"/>
    <mergeCell ref="A46:C46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4"/>
  <headerFooter>
    <oddFooter>Página &amp;P&amp;R&amp;A</oddFooter>
  </headerFooter>
  <drawing r:id="rId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60"/>
  <sheetViews>
    <sheetView topLeftCell="H28" zoomScaleNormal="100" workbookViewId="0">
      <selection activeCell="L49" sqref="L49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855468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8.75" x14ac:dyDescent="0.3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8.75" x14ac:dyDescent="0.3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8.75" x14ac:dyDescent="0.3">
      <c r="A5" s="198" t="s">
        <v>7</v>
      </c>
      <c r="B5" s="48" t="s">
        <v>8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9" customHeight="1" x14ac:dyDescent="0.3">
      <c r="A6" s="18"/>
      <c r="B6" s="18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3546</v>
      </c>
      <c r="D11" s="259"/>
      <c r="E11" s="259"/>
      <c r="F11" s="259"/>
      <c r="G11" s="259"/>
      <c r="H11" s="8" t="s">
        <v>13</v>
      </c>
      <c r="I11" s="260" t="s">
        <v>3773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0.45" customHeight="1" x14ac:dyDescent="0.3">
      <c r="A14" s="52" t="s">
        <v>2791</v>
      </c>
      <c r="B14" s="53" t="s">
        <v>2790</v>
      </c>
      <c r="C14" s="54">
        <v>43035</v>
      </c>
      <c r="D14" s="22"/>
      <c r="E14" s="23"/>
      <c r="F14" s="53" t="s">
        <v>42</v>
      </c>
      <c r="G14" s="29" t="s">
        <v>41</v>
      </c>
      <c r="H14" s="77" t="s">
        <v>2601</v>
      </c>
      <c r="I14" s="21"/>
      <c r="J14" s="24"/>
      <c r="K14" s="21"/>
      <c r="L14" s="34">
        <f t="shared" ref="L14:L27" si="0">J14*K14*0.16</f>
        <v>0</v>
      </c>
      <c r="M14" s="33">
        <v>11700</v>
      </c>
    </row>
    <row r="15" spans="1:13" ht="25.5" x14ac:dyDescent="0.3">
      <c r="A15" s="52" t="s">
        <v>3218</v>
      </c>
      <c r="B15" s="53" t="s">
        <v>3217</v>
      </c>
      <c r="C15" s="54">
        <v>43042</v>
      </c>
      <c r="D15" s="22"/>
      <c r="E15" s="23"/>
      <c r="F15" s="53" t="s">
        <v>42</v>
      </c>
      <c r="G15" s="29" t="s">
        <v>41</v>
      </c>
      <c r="H15" s="77" t="s">
        <v>2603</v>
      </c>
      <c r="I15" s="21"/>
      <c r="J15" s="24"/>
      <c r="K15" s="21"/>
      <c r="L15" s="34">
        <f t="shared" si="0"/>
        <v>0</v>
      </c>
      <c r="M15" s="33">
        <v>13800</v>
      </c>
    </row>
    <row r="16" spans="1:13" x14ac:dyDescent="0.3">
      <c r="A16" s="52" t="s">
        <v>3226</v>
      </c>
      <c r="B16" s="53" t="s">
        <v>3225</v>
      </c>
      <c r="C16" s="54">
        <v>43042</v>
      </c>
      <c r="D16" s="122">
        <v>20</v>
      </c>
      <c r="E16" s="76">
        <v>43038</v>
      </c>
      <c r="F16" s="53" t="s">
        <v>666</v>
      </c>
      <c r="G16" s="29" t="s">
        <v>2580</v>
      </c>
      <c r="H16" s="77" t="s">
        <v>2961</v>
      </c>
      <c r="I16" s="50" t="s">
        <v>163</v>
      </c>
      <c r="J16" s="78">
        <v>50</v>
      </c>
      <c r="K16" s="50">
        <v>4700</v>
      </c>
      <c r="L16" s="34">
        <f t="shared" si="0"/>
        <v>37600</v>
      </c>
      <c r="M16" s="33">
        <f t="shared" ref="M16:M26" si="1">J16*K16+L16</f>
        <v>272600</v>
      </c>
    </row>
    <row r="17" spans="1:13" ht="25.5" x14ac:dyDescent="0.3">
      <c r="A17" s="52" t="s">
        <v>3220</v>
      </c>
      <c r="B17" s="53" t="s">
        <v>3219</v>
      </c>
      <c r="C17" s="54">
        <v>43049</v>
      </c>
      <c r="D17" s="75"/>
      <c r="E17" s="76"/>
      <c r="F17" s="53" t="s">
        <v>42</v>
      </c>
      <c r="G17" s="29" t="s">
        <v>41</v>
      </c>
      <c r="H17" s="77" t="s">
        <v>3024</v>
      </c>
      <c r="I17" s="50"/>
      <c r="J17" s="78"/>
      <c r="K17" s="50"/>
      <c r="L17" s="34">
        <f t="shared" si="0"/>
        <v>0</v>
      </c>
      <c r="M17" s="33">
        <v>9600</v>
      </c>
    </row>
    <row r="18" spans="1:13" x14ac:dyDescent="0.3">
      <c r="A18" s="52" t="s">
        <v>3228</v>
      </c>
      <c r="B18" s="53" t="s">
        <v>3227</v>
      </c>
      <c r="C18" s="54">
        <v>43055</v>
      </c>
      <c r="D18" s="43" t="s">
        <v>3025</v>
      </c>
      <c r="E18" s="27">
        <v>43047</v>
      </c>
      <c r="F18" s="53" t="s">
        <v>630</v>
      </c>
      <c r="G18" s="29" t="s">
        <v>80</v>
      </c>
      <c r="H18" s="67" t="s">
        <v>81</v>
      </c>
      <c r="I18" s="31" t="s">
        <v>89</v>
      </c>
      <c r="J18" s="32">
        <v>100</v>
      </c>
      <c r="K18" s="33">
        <v>159.5</v>
      </c>
      <c r="L18" s="34">
        <f t="shared" si="0"/>
        <v>2552</v>
      </c>
      <c r="M18" s="33">
        <f t="shared" si="1"/>
        <v>18502</v>
      </c>
    </row>
    <row r="19" spans="1:13" x14ac:dyDescent="0.3">
      <c r="A19" s="52" t="s">
        <v>3230</v>
      </c>
      <c r="B19" s="53" t="s">
        <v>3229</v>
      </c>
      <c r="C19" s="54">
        <v>43055</v>
      </c>
      <c r="D19" s="43" t="s">
        <v>3026</v>
      </c>
      <c r="E19" s="27">
        <v>43047</v>
      </c>
      <c r="F19" s="53" t="s">
        <v>630</v>
      </c>
      <c r="G19" s="29" t="s">
        <v>80</v>
      </c>
      <c r="H19" s="67" t="s">
        <v>81</v>
      </c>
      <c r="I19" s="31" t="s">
        <v>89</v>
      </c>
      <c r="J19" s="32">
        <v>100</v>
      </c>
      <c r="K19" s="33">
        <v>159.5</v>
      </c>
      <c r="L19" s="34">
        <f t="shared" si="0"/>
        <v>2552</v>
      </c>
      <c r="M19" s="33">
        <f t="shared" si="1"/>
        <v>18502</v>
      </c>
    </row>
    <row r="20" spans="1:13" s="14" customFormat="1" ht="13.5" x14ac:dyDescent="0.25">
      <c r="A20" s="52" t="s">
        <v>3232</v>
      </c>
      <c r="B20" s="53" t="s">
        <v>3231</v>
      </c>
      <c r="C20" s="54">
        <v>43055</v>
      </c>
      <c r="D20" s="43" t="s">
        <v>3027</v>
      </c>
      <c r="E20" s="27">
        <v>43047</v>
      </c>
      <c r="F20" s="53" t="s">
        <v>666</v>
      </c>
      <c r="G20" s="29" t="s">
        <v>80</v>
      </c>
      <c r="H20" s="67" t="s">
        <v>293</v>
      </c>
      <c r="I20" s="31" t="s">
        <v>89</v>
      </c>
      <c r="J20" s="32">
        <v>100</v>
      </c>
      <c r="K20" s="33">
        <v>95</v>
      </c>
      <c r="L20" s="34">
        <f t="shared" si="0"/>
        <v>1520</v>
      </c>
      <c r="M20" s="33">
        <f t="shared" si="1"/>
        <v>11020</v>
      </c>
    </row>
    <row r="21" spans="1:13" s="14" customFormat="1" ht="13.5" x14ac:dyDescent="0.25">
      <c r="A21" s="52" t="s">
        <v>3232</v>
      </c>
      <c r="B21" s="53" t="s">
        <v>3231</v>
      </c>
      <c r="C21" s="54">
        <v>43055</v>
      </c>
      <c r="D21" s="43" t="s">
        <v>3027</v>
      </c>
      <c r="E21" s="27">
        <v>43047</v>
      </c>
      <c r="F21" s="53" t="s">
        <v>666</v>
      </c>
      <c r="G21" s="29" t="s">
        <v>80</v>
      </c>
      <c r="H21" s="67" t="s">
        <v>584</v>
      </c>
      <c r="I21" s="31" t="s">
        <v>88</v>
      </c>
      <c r="J21" s="32">
        <v>30</v>
      </c>
      <c r="K21" s="33">
        <v>25</v>
      </c>
      <c r="L21" s="34">
        <f>J21*K21*0.16</f>
        <v>120</v>
      </c>
      <c r="M21" s="33">
        <f>J21*K21+L21</f>
        <v>870</v>
      </c>
    </row>
    <row r="22" spans="1:13" s="14" customFormat="1" ht="13.5" x14ac:dyDescent="0.25">
      <c r="A22" s="52" t="s">
        <v>3232</v>
      </c>
      <c r="B22" s="53" t="s">
        <v>3231</v>
      </c>
      <c r="C22" s="54">
        <v>43055</v>
      </c>
      <c r="D22" s="43" t="s">
        <v>3027</v>
      </c>
      <c r="E22" s="27">
        <v>43047</v>
      </c>
      <c r="F22" s="53" t="s">
        <v>666</v>
      </c>
      <c r="G22" s="29" t="s">
        <v>80</v>
      </c>
      <c r="H22" s="67" t="s">
        <v>136</v>
      </c>
      <c r="I22" s="31" t="s">
        <v>88</v>
      </c>
      <c r="J22" s="32">
        <v>3</v>
      </c>
      <c r="K22" s="33">
        <v>25</v>
      </c>
      <c r="L22" s="34">
        <f>J22*K22*0.16</f>
        <v>12</v>
      </c>
      <c r="M22" s="33">
        <f>J22*K22+L22</f>
        <v>87</v>
      </c>
    </row>
    <row r="23" spans="1:13" s="14" customFormat="1" ht="13.5" x14ac:dyDescent="0.25">
      <c r="A23" s="52" t="s">
        <v>3232</v>
      </c>
      <c r="B23" s="53" t="s">
        <v>3231</v>
      </c>
      <c r="C23" s="54">
        <v>43055</v>
      </c>
      <c r="D23" s="43" t="s">
        <v>3027</v>
      </c>
      <c r="E23" s="27">
        <v>43047</v>
      </c>
      <c r="F23" s="53" t="s">
        <v>666</v>
      </c>
      <c r="G23" s="29" t="s">
        <v>80</v>
      </c>
      <c r="H23" s="67" t="s">
        <v>3028</v>
      </c>
      <c r="I23" s="31" t="s">
        <v>88</v>
      </c>
      <c r="J23" s="32">
        <v>10</v>
      </c>
      <c r="K23" s="33">
        <v>28.45</v>
      </c>
      <c r="L23" s="34">
        <f>J23*K23*0.16</f>
        <v>45.52</v>
      </c>
      <c r="M23" s="33">
        <f>J23*K23+L23</f>
        <v>330.02</v>
      </c>
    </row>
    <row r="24" spans="1:13" s="14" customFormat="1" ht="13.5" x14ac:dyDescent="0.25">
      <c r="A24" s="52" t="s">
        <v>3234</v>
      </c>
      <c r="B24" s="53" t="s">
        <v>3233</v>
      </c>
      <c r="C24" s="54">
        <v>43055</v>
      </c>
      <c r="D24" s="43" t="s">
        <v>3051</v>
      </c>
      <c r="E24" s="27">
        <v>43047</v>
      </c>
      <c r="F24" s="53" t="s">
        <v>631</v>
      </c>
      <c r="G24" s="29" t="s">
        <v>58</v>
      </c>
      <c r="H24" s="67" t="s">
        <v>1653</v>
      </c>
      <c r="I24" s="31" t="s">
        <v>71</v>
      </c>
      <c r="J24" s="32">
        <v>15</v>
      </c>
      <c r="K24" s="33">
        <v>1400</v>
      </c>
      <c r="L24" s="34">
        <f>J24*K24*0.16</f>
        <v>3360</v>
      </c>
      <c r="M24" s="33">
        <f>J24*K24+L24</f>
        <v>24360</v>
      </c>
    </row>
    <row r="25" spans="1:13" x14ac:dyDescent="0.3">
      <c r="A25" s="52" t="s">
        <v>3234</v>
      </c>
      <c r="B25" s="53" t="s">
        <v>3233</v>
      </c>
      <c r="C25" s="54">
        <v>43055</v>
      </c>
      <c r="D25" s="43" t="s">
        <v>3051</v>
      </c>
      <c r="E25" s="27">
        <v>43047</v>
      </c>
      <c r="F25" s="53" t="s">
        <v>631</v>
      </c>
      <c r="G25" s="29" t="s">
        <v>58</v>
      </c>
      <c r="H25" s="68" t="s">
        <v>2052</v>
      </c>
      <c r="I25" s="31" t="s">
        <v>71</v>
      </c>
      <c r="J25" s="32">
        <v>3</v>
      </c>
      <c r="K25" s="33">
        <v>1350</v>
      </c>
      <c r="L25" s="34">
        <f t="shared" si="0"/>
        <v>648</v>
      </c>
      <c r="M25" s="33">
        <f t="shared" si="1"/>
        <v>4698</v>
      </c>
    </row>
    <row r="26" spans="1:13" x14ac:dyDescent="0.3">
      <c r="A26" s="52" t="s">
        <v>3236</v>
      </c>
      <c r="B26" s="53" t="s">
        <v>3235</v>
      </c>
      <c r="C26" s="54">
        <v>43055</v>
      </c>
      <c r="D26" s="43" t="s">
        <v>3052</v>
      </c>
      <c r="E26" s="27">
        <v>43047</v>
      </c>
      <c r="F26" s="53" t="s">
        <v>639</v>
      </c>
      <c r="G26" s="29" t="s">
        <v>58</v>
      </c>
      <c r="H26" s="68" t="s">
        <v>323</v>
      </c>
      <c r="I26" s="31" t="s">
        <v>219</v>
      </c>
      <c r="J26" s="32">
        <v>120</v>
      </c>
      <c r="K26" s="33">
        <v>350</v>
      </c>
      <c r="L26" s="34">
        <f t="shared" si="0"/>
        <v>6720</v>
      </c>
      <c r="M26" s="33">
        <f t="shared" si="1"/>
        <v>48720</v>
      </c>
    </row>
    <row r="27" spans="1:13" ht="25.5" x14ac:dyDescent="0.3">
      <c r="A27" s="52" t="s">
        <v>3223</v>
      </c>
      <c r="B27" s="53" t="s">
        <v>3221</v>
      </c>
      <c r="C27" s="54">
        <v>43055</v>
      </c>
      <c r="D27" s="43"/>
      <c r="E27" s="27"/>
      <c r="F27" s="53" t="s">
        <v>42</v>
      </c>
      <c r="G27" s="29" t="s">
        <v>41</v>
      </c>
      <c r="H27" s="68" t="s">
        <v>3060</v>
      </c>
      <c r="I27" s="31"/>
      <c r="J27" s="32"/>
      <c r="K27" s="33"/>
      <c r="L27" s="34">
        <f t="shared" si="0"/>
        <v>0</v>
      </c>
      <c r="M27" s="33">
        <v>8100</v>
      </c>
    </row>
    <row r="28" spans="1:13" ht="25.5" x14ac:dyDescent="0.3">
      <c r="A28" s="52" t="s">
        <v>3224</v>
      </c>
      <c r="B28" s="53" t="s">
        <v>3222</v>
      </c>
      <c r="C28" s="54">
        <v>43063</v>
      </c>
      <c r="D28" s="43"/>
      <c r="E28" s="27"/>
      <c r="F28" s="53" t="s">
        <v>42</v>
      </c>
      <c r="G28" s="29" t="s">
        <v>41</v>
      </c>
      <c r="H28" s="68" t="s">
        <v>3061</v>
      </c>
      <c r="I28" s="31"/>
      <c r="J28" s="32"/>
      <c r="K28" s="33"/>
      <c r="L28" s="34">
        <f>J28*K28*0.16</f>
        <v>0</v>
      </c>
      <c r="M28" s="33">
        <v>12000</v>
      </c>
    </row>
    <row r="29" spans="1:13" ht="25.5" x14ac:dyDescent="0.3">
      <c r="A29" s="52" t="s">
        <v>3764</v>
      </c>
      <c r="B29" s="53" t="s">
        <v>3763</v>
      </c>
      <c r="C29" s="54">
        <v>43070</v>
      </c>
      <c r="D29" s="43"/>
      <c r="E29" s="27"/>
      <c r="F29" s="53" t="s">
        <v>42</v>
      </c>
      <c r="G29" s="29" t="s">
        <v>41</v>
      </c>
      <c r="H29" s="68" t="s">
        <v>3083</v>
      </c>
      <c r="I29" s="31"/>
      <c r="J29" s="32"/>
      <c r="K29" s="33"/>
      <c r="L29" s="34">
        <f t="shared" ref="L29:L34" si="2">J29*K29*0.16</f>
        <v>0</v>
      </c>
      <c r="M29" s="33">
        <v>16500</v>
      </c>
    </row>
    <row r="30" spans="1:13" x14ac:dyDescent="0.3">
      <c r="A30" s="52" t="s">
        <v>3770</v>
      </c>
      <c r="B30" s="53" t="s">
        <v>3769</v>
      </c>
      <c r="C30" s="54">
        <v>43082</v>
      </c>
      <c r="D30" s="43">
        <v>858</v>
      </c>
      <c r="E30" s="27">
        <v>43074</v>
      </c>
      <c r="F30" s="53" t="s">
        <v>631</v>
      </c>
      <c r="G30" s="29" t="s">
        <v>398</v>
      </c>
      <c r="H30" s="68" t="s">
        <v>3367</v>
      </c>
      <c r="I30" s="31" t="s">
        <v>71</v>
      </c>
      <c r="J30" s="32">
        <v>25</v>
      </c>
      <c r="K30" s="33">
        <v>1210</v>
      </c>
      <c r="L30" s="34">
        <f t="shared" si="2"/>
        <v>4840</v>
      </c>
      <c r="M30" s="33">
        <f>J30*K30+L30</f>
        <v>35090</v>
      </c>
    </row>
    <row r="31" spans="1:13" x14ac:dyDescent="0.3">
      <c r="A31" s="52" t="s">
        <v>3770</v>
      </c>
      <c r="B31" s="53" t="s">
        <v>3769</v>
      </c>
      <c r="C31" s="54">
        <v>43082</v>
      </c>
      <c r="D31" s="43">
        <v>858</v>
      </c>
      <c r="E31" s="27">
        <v>43074</v>
      </c>
      <c r="F31" s="53" t="s">
        <v>631</v>
      </c>
      <c r="G31" s="29" t="s">
        <v>398</v>
      </c>
      <c r="H31" s="68" t="s">
        <v>139</v>
      </c>
      <c r="I31" s="31" t="s">
        <v>79</v>
      </c>
      <c r="J31" s="32">
        <v>15</v>
      </c>
      <c r="K31" s="33">
        <v>1560</v>
      </c>
      <c r="L31" s="34">
        <f t="shared" si="2"/>
        <v>3744</v>
      </c>
      <c r="M31" s="33">
        <f>J31*K31+L31</f>
        <v>27144</v>
      </c>
    </row>
    <row r="32" spans="1:13" ht="25.5" x14ac:dyDescent="0.3">
      <c r="A32" s="52" t="s">
        <v>3766</v>
      </c>
      <c r="B32" s="53" t="s">
        <v>3765</v>
      </c>
      <c r="C32" s="54">
        <v>43077</v>
      </c>
      <c r="D32" s="43"/>
      <c r="E32" s="27"/>
      <c r="F32" s="53" t="s">
        <v>42</v>
      </c>
      <c r="G32" s="29" t="s">
        <v>41</v>
      </c>
      <c r="H32" s="68" t="s">
        <v>3353</v>
      </c>
      <c r="I32" s="31"/>
      <c r="J32" s="32"/>
      <c r="K32" s="33"/>
      <c r="L32" s="34">
        <f t="shared" si="2"/>
        <v>0</v>
      </c>
      <c r="M32" s="33">
        <v>19650</v>
      </c>
    </row>
    <row r="33" spans="1:13" x14ac:dyDescent="0.3">
      <c r="A33" s="52" t="s">
        <v>3772</v>
      </c>
      <c r="B33" s="53" t="s">
        <v>3771</v>
      </c>
      <c r="C33" s="54">
        <v>43088</v>
      </c>
      <c r="D33" s="43" t="s">
        <v>3428</v>
      </c>
      <c r="E33" s="27">
        <v>43076</v>
      </c>
      <c r="F33" s="53" t="s">
        <v>804</v>
      </c>
      <c r="G33" s="29" t="s">
        <v>297</v>
      </c>
      <c r="H33" s="68" t="s">
        <v>3418</v>
      </c>
      <c r="I33" s="31" t="s">
        <v>89</v>
      </c>
      <c r="J33" s="32">
        <v>40</v>
      </c>
      <c r="K33" s="33">
        <v>480</v>
      </c>
      <c r="L33" s="34">
        <f t="shared" si="2"/>
        <v>3072</v>
      </c>
      <c r="M33" s="33">
        <f>J33*K33+L33</f>
        <v>22272</v>
      </c>
    </row>
    <row r="34" spans="1:13" x14ac:dyDescent="0.3">
      <c r="A34" s="52" t="s">
        <v>3772</v>
      </c>
      <c r="B34" s="53" t="s">
        <v>3771</v>
      </c>
      <c r="C34" s="54">
        <v>43088</v>
      </c>
      <c r="D34" s="43" t="s">
        <v>3428</v>
      </c>
      <c r="E34" s="27">
        <v>43076</v>
      </c>
      <c r="F34" s="53" t="s">
        <v>804</v>
      </c>
      <c r="G34" s="29" t="s">
        <v>297</v>
      </c>
      <c r="H34" s="68" t="s">
        <v>500</v>
      </c>
      <c r="I34" s="31" t="s">
        <v>89</v>
      </c>
      <c r="J34" s="32">
        <v>150</v>
      </c>
      <c r="K34" s="33">
        <v>60</v>
      </c>
      <c r="L34" s="34">
        <f t="shared" si="2"/>
        <v>1440</v>
      </c>
      <c r="M34" s="33">
        <f>J34*K34+L34</f>
        <v>10440</v>
      </c>
    </row>
    <row r="35" spans="1:13" x14ac:dyDescent="0.3">
      <c r="A35" s="52" t="s">
        <v>3772</v>
      </c>
      <c r="B35" s="53" t="s">
        <v>3771</v>
      </c>
      <c r="C35" s="54">
        <v>43088</v>
      </c>
      <c r="D35" s="43" t="s">
        <v>3428</v>
      </c>
      <c r="E35" s="27">
        <v>43076</v>
      </c>
      <c r="F35" s="53" t="s">
        <v>804</v>
      </c>
      <c r="G35" s="29" t="s">
        <v>297</v>
      </c>
      <c r="H35" s="67" t="s">
        <v>501</v>
      </c>
      <c r="I35" s="31" t="s">
        <v>89</v>
      </c>
      <c r="J35" s="32">
        <v>150</v>
      </c>
      <c r="K35" s="33">
        <v>30</v>
      </c>
      <c r="L35" s="34">
        <f>J35*K35*0.16</f>
        <v>720</v>
      </c>
      <c r="M35" s="33">
        <f>J35*K35+L35</f>
        <v>5220</v>
      </c>
    </row>
    <row r="36" spans="1:13" x14ac:dyDescent="0.3">
      <c r="A36" s="52" t="s">
        <v>3776</v>
      </c>
      <c r="B36" s="53" t="s">
        <v>3774</v>
      </c>
      <c r="C36" s="54">
        <v>43087</v>
      </c>
      <c r="D36" s="43">
        <v>10</v>
      </c>
      <c r="E36" s="27">
        <v>43075</v>
      </c>
      <c r="F36" s="53" t="s">
        <v>630</v>
      </c>
      <c r="G36" s="29" t="s">
        <v>80</v>
      </c>
      <c r="H36" s="67" t="s">
        <v>81</v>
      </c>
      <c r="I36" s="31" t="s">
        <v>89</v>
      </c>
      <c r="J36" s="32">
        <v>100</v>
      </c>
      <c r="K36" s="33">
        <v>150.86199999999999</v>
      </c>
      <c r="L36" s="34">
        <f t="shared" ref="L36:L45" si="3">J36*K36*0.16</f>
        <v>2413.7919999999999</v>
      </c>
      <c r="M36" s="33">
        <f t="shared" ref="M36:M45" si="4">J36*K36+L36</f>
        <v>17499.991999999998</v>
      </c>
    </row>
    <row r="37" spans="1:13" x14ac:dyDescent="0.3">
      <c r="A37" s="52" t="s">
        <v>3777</v>
      </c>
      <c r="B37" s="53" t="s">
        <v>3775</v>
      </c>
      <c r="C37" s="54">
        <v>43087</v>
      </c>
      <c r="D37" s="43">
        <v>20</v>
      </c>
      <c r="E37" s="27">
        <v>43075</v>
      </c>
      <c r="F37" s="53" t="s">
        <v>630</v>
      </c>
      <c r="G37" s="29" t="s">
        <v>80</v>
      </c>
      <c r="H37" s="67" t="s">
        <v>81</v>
      </c>
      <c r="I37" s="31" t="s">
        <v>89</v>
      </c>
      <c r="J37" s="32">
        <v>100</v>
      </c>
      <c r="K37" s="33">
        <v>150.86199999999999</v>
      </c>
      <c r="L37" s="34">
        <f t="shared" si="3"/>
        <v>2413.7919999999999</v>
      </c>
      <c r="M37" s="33">
        <f t="shared" si="4"/>
        <v>17499.991999999998</v>
      </c>
    </row>
    <row r="38" spans="1:13" x14ac:dyDescent="0.3">
      <c r="A38" s="52" t="s">
        <v>3779</v>
      </c>
      <c r="B38" s="53" t="s">
        <v>3778</v>
      </c>
      <c r="C38" s="54">
        <v>43087</v>
      </c>
      <c r="D38" s="43">
        <v>27</v>
      </c>
      <c r="E38" s="27">
        <v>43075</v>
      </c>
      <c r="F38" s="53" t="s">
        <v>666</v>
      </c>
      <c r="G38" s="29" t="s">
        <v>80</v>
      </c>
      <c r="H38" s="67" t="s">
        <v>3455</v>
      </c>
      <c r="I38" s="31" t="s">
        <v>89</v>
      </c>
      <c r="J38" s="32">
        <v>100</v>
      </c>
      <c r="K38" s="33">
        <v>95</v>
      </c>
      <c r="L38" s="34">
        <f t="shared" si="3"/>
        <v>1520</v>
      </c>
      <c r="M38" s="33">
        <f t="shared" si="4"/>
        <v>11020</v>
      </c>
    </row>
    <row r="39" spans="1:13" x14ac:dyDescent="0.3">
      <c r="A39" s="52" t="s">
        <v>3779</v>
      </c>
      <c r="B39" s="53" t="s">
        <v>3778</v>
      </c>
      <c r="C39" s="54">
        <v>43087</v>
      </c>
      <c r="D39" s="43">
        <v>27</v>
      </c>
      <c r="E39" s="27">
        <v>43075</v>
      </c>
      <c r="F39" s="53" t="s">
        <v>666</v>
      </c>
      <c r="G39" s="29" t="s">
        <v>80</v>
      </c>
      <c r="H39" s="67" t="s">
        <v>87</v>
      </c>
      <c r="I39" s="31" t="s">
        <v>89</v>
      </c>
      <c r="J39" s="32">
        <v>50</v>
      </c>
      <c r="K39" s="33">
        <v>25</v>
      </c>
      <c r="L39" s="34">
        <f t="shared" si="3"/>
        <v>200</v>
      </c>
      <c r="M39" s="33">
        <f t="shared" si="4"/>
        <v>1450</v>
      </c>
    </row>
    <row r="40" spans="1:13" x14ac:dyDescent="0.3">
      <c r="A40" s="52" t="s">
        <v>3779</v>
      </c>
      <c r="B40" s="53" t="s">
        <v>3778</v>
      </c>
      <c r="C40" s="54">
        <v>43087</v>
      </c>
      <c r="D40" s="43">
        <v>27</v>
      </c>
      <c r="E40" s="27">
        <v>43075</v>
      </c>
      <c r="F40" s="53" t="s">
        <v>666</v>
      </c>
      <c r="G40" s="29" t="s">
        <v>80</v>
      </c>
      <c r="H40" s="67" t="s">
        <v>136</v>
      </c>
      <c r="I40" s="31" t="s">
        <v>89</v>
      </c>
      <c r="J40" s="32">
        <v>50</v>
      </c>
      <c r="K40" s="33">
        <v>25</v>
      </c>
      <c r="L40" s="34">
        <f t="shared" si="3"/>
        <v>200</v>
      </c>
      <c r="M40" s="33">
        <f t="shared" si="4"/>
        <v>1450</v>
      </c>
    </row>
    <row r="41" spans="1:13" x14ac:dyDescent="0.3">
      <c r="A41" s="52" t="s">
        <v>3779</v>
      </c>
      <c r="B41" s="53" t="s">
        <v>3778</v>
      </c>
      <c r="C41" s="54">
        <v>43087</v>
      </c>
      <c r="D41" s="43">
        <v>27</v>
      </c>
      <c r="E41" s="27">
        <v>43075</v>
      </c>
      <c r="F41" s="53" t="s">
        <v>666</v>
      </c>
      <c r="G41" s="29" t="s">
        <v>80</v>
      </c>
      <c r="H41" s="67" t="s">
        <v>3456</v>
      </c>
      <c r="I41" s="31" t="s">
        <v>88</v>
      </c>
      <c r="J41" s="32">
        <v>20</v>
      </c>
      <c r="K41" s="33">
        <v>25</v>
      </c>
      <c r="L41" s="34">
        <f t="shared" si="3"/>
        <v>80</v>
      </c>
      <c r="M41" s="33">
        <f t="shared" si="4"/>
        <v>580</v>
      </c>
    </row>
    <row r="42" spans="1:13" x14ac:dyDescent="0.3">
      <c r="A42" s="52" t="s">
        <v>3781</v>
      </c>
      <c r="B42" s="53" t="s">
        <v>3780</v>
      </c>
      <c r="C42" s="54">
        <v>43087</v>
      </c>
      <c r="D42" s="43">
        <v>183</v>
      </c>
      <c r="E42" s="27">
        <v>43074</v>
      </c>
      <c r="F42" s="53" t="s">
        <v>630</v>
      </c>
      <c r="G42" s="29" t="s">
        <v>94</v>
      </c>
      <c r="H42" s="67" t="s">
        <v>81</v>
      </c>
      <c r="I42" s="31" t="s">
        <v>163</v>
      </c>
      <c r="J42" s="32">
        <v>1</v>
      </c>
      <c r="K42" s="33">
        <v>3017.24</v>
      </c>
      <c r="L42" s="34">
        <f t="shared" si="3"/>
        <v>482.75839999999999</v>
      </c>
      <c r="M42" s="33">
        <f t="shared" si="4"/>
        <v>3499.9983999999999</v>
      </c>
    </row>
    <row r="43" spans="1:13" ht="25.5" x14ac:dyDescent="0.3">
      <c r="A43" s="52" t="s">
        <v>3767</v>
      </c>
      <c r="B43" s="53" t="s">
        <v>3768</v>
      </c>
      <c r="C43" s="54">
        <v>43084</v>
      </c>
      <c r="D43" s="43"/>
      <c r="E43" s="27"/>
      <c r="F43" s="53" t="s">
        <v>42</v>
      </c>
      <c r="G43" s="29" t="s">
        <v>41</v>
      </c>
      <c r="H43" s="67" t="s">
        <v>3522</v>
      </c>
      <c r="I43" s="31"/>
      <c r="J43" s="32"/>
      <c r="K43" s="33"/>
      <c r="L43" s="34">
        <f t="shared" si="3"/>
        <v>0</v>
      </c>
      <c r="M43" s="33">
        <v>71400</v>
      </c>
    </row>
    <row r="44" spans="1:13" x14ac:dyDescent="0.3">
      <c r="A44" s="36"/>
      <c r="B44" s="36"/>
      <c r="C44" s="27"/>
      <c r="D44" s="43"/>
      <c r="E44" s="27"/>
      <c r="F44" s="53"/>
      <c r="G44" s="29"/>
      <c r="H44" s="67"/>
      <c r="I44" s="31"/>
      <c r="J44" s="32"/>
      <c r="K44" s="33"/>
      <c r="L44" s="34">
        <f t="shared" si="3"/>
        <v>0</v>
      </c>
      <c r="M44" s="33">
        <f t="shared" si="4"/>
        <v>0</v>
      </c>
    </row>
    <row r="45" spans="1:13" x14ac:dyDescent="0.3">
      <c r="A45" s="36"/>
      <c r="B45" s="36"/>
      <c r="C45" s="27"/>
      <c r="D45" s="43"/>
      <c r="E45" s="27"/>
      <c r="F45" s="53"/>
      <c r="G45" s="29"/>
      <c r="H45" s="67"/>
      <c r="I45" s="31"/>
      <c r="J45" s="32"/>
      <c r="K45" s="33"/>
      <c r="L45" s="34">
        <f t="shared" si="3"/>
        <v>0</v>
      </c>
      <c r="M45" s="33">
        <f t="shared" si="4"/>
        <v>0</v>
      </c>
    </row>
    <row r="46" spans="1:13" x14ac:dyDescent="0.3">
      <c r="A46" s="26"/>
      <c r="B46" s="26"/>
      <c r="C46" s="26"/>
      <c r="D46" s="28"/>
      <c r="E46" s="27"/>
      <c r="F46" s="27"/>
      <c r="G46" s="29"/>
      <c r="H46" s="38"/>
      <c r="I46" s="31"/>
      <c r="J46" s="32"/>
      <c r="K46" s="33"/>
      <c r="L46" s="34"/>
      <c r="M46" s="33">
        <f>SUM(M14:M45)</f>
        <v>715605.0024</v>
      </c>
    </row>
    <row r="48" spans="1:13" x14ac:dyDescent="0.3">
      <c r="A48" s="48" t="s">
        <v>35</v>
      </c>
      <c r="B48" s="46" t="s">
        <v>2602</v>
      </c>
    </row>
    <row r="49" spans="1:13" x14ac:dyDescent="0.3">
      <c r="A49" s="18"/>
      <c r="B49" s="15"/>
    </row>
    <row r="50" spans="1:13" x14ac:dyDescent="0.3">
      <c r="A50" s="18"/>
      <c r="B50" s="15"/>
      <c r="D50" s="62"/>
    </row>
    <row r="51" spans="1:13" x14ac:dyDescent="0.3">
      <c r="A51" s="18"/>
      <c r="B51" s="15"/>
    </row>
    <row r="52" spans="1:13" x14ac:dyDescent="0.3">
      <c r="A52" s="18"/>
      <c r="B52" s="15"/>
    </row>
    <row r="53" spans="1:13" x14ac:dyDescent="0.3">
      <c r="A53" s="18"/>
      <c r="B53" s="15"/>
    </row>
    <row r="54" spans="1:13" x14ac:dyDescent="0.3">
      <c r="A54" s="18"/>
      <c r="B54" s="15"/>
    </row>
    <row r="55" spans="1:13" x14ac:dyDescent="0.3">
      <c r="A55" s="18"/>
      <c r="B55" s="15"/>
    </row>
    <row r="56" spans="1:13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x14ac:dyDescent="0.3">
      <c r="A57" s="261" t="s">
        <v>27</v>
      </c>
      <c r="B57" s="261"/>
      <c r="C57" s="261"/>
      <c r="D57" s="39"/>
      <c r="E57" s="261" t="s">
        <v>28</v>
      </c>
      <c r="F57" s="261"/>
      <c r="G57" s="39"/>
      <c r="H57" s="199" t="s">
        <v>29</v>
      </c>
      <c r="I57" s="39"/>
      <c r="J57" s="41"/>
      <c r="K57" s="199" t="s">
        <v>30</v>
      </c>
      <c r="L57" s="41"/>
      <c r="M57" s="39"/>
    </row>
    <row r="58" spans="1:13" ht="13.9" customHeight="1" x14ac:dyDescent="0.3">
      <c r="A58" s="263" t="s">
        <v>0</v>
      </c>
      <c r="B58" s="263"/>
      <c r="C58" s="263"/>
      <c r="D58" s="39"/>
      <c r="E58" s="262" t="s">
        <v>1</v>
      </c>
      <c r="F58" s="262"/>
      <c r="G58" s="39"/>
      <c r="H58" s="42" t="s">
        <v>2</v>
      </c>
      <c r="I58" s="39"/>
      <c r="J58" s="262" t="s">
        <v>31</v>
      </c>
      <c r="K58" s="262"/>
      <c r="L58" s="262"/>
      <c r="M58" s="39"/>
    </row>
    <row r="59" spans="1:13" x14ac:dyDescent="0.3">
      <c r="A59" s="253"/>
      <c r="B59" s="253"/>
      <c r="C59" s="253"/>
    </row>
    <row r="60" spans="1:13" s="15" customFormat="1" ht="15" customHeight="1" x14ac:dyDescent="0.25">
      <c r="A60" s="257" t="s">
        <v>6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</row>
  </sheetData>
  <customSheetViews>
    <customSheetView guid="{B46C6F73-E576-4327-952E-D30557363BE2}" showPageBreaks="1" topLeftCell="H28">
      <selection activeCell="L49" sqref="L4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28">
      <selection activeCell="L49" sqref="L4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60:M60"/>
    <mergeCell ref="A11:B11"/>
    <mergeCell ref="C11:G11"/>
    <mergeCell ref="I11:M11"/>
    <mergeCell ref="E57:F57"/>
    <mergeCell ref="E58:F58"/>
    <mergeCell ref="J58:L58"/>
    <mergeCell ref="A57:C57"/>
    <mergeCell ref="A58:C58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2"/>
  <sheetViews>
    <sheetView topLeftCell="H18" workbookViewId="0">
      <selection activeCell="M39" sqref="M39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8.75" x14ac:dyDescent="0.3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8.75" x14ac:dyDescent="0.3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8.75" x14ac:dyDescent="0.3">
      <c r="A5" s="219" t="s">
        <v>7</v>
      </c>
      <c r="B5" s="48" t="s">
        <v>8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8.75" x14ac:dyDescent="0.3">
      <c r="A6" s="18"/>
      <c r="B6" s="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E10" s="20" t="s">
        <v>5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3416</v>
      </c>
      <c r="D11" s="259"/>
      <c r="E11" s="259"/>
      <c r="F11" s="259"/>
      <c r="G11" s="259"/>
      <c r="H11" s="8" t="s">
        <v>13</v>
      </c>
      <c r="I11" s="260" t="s">
        <v>4019</v>
      </c>
      <c r="J11" s="260"/>
      <c r="K11" s="260"/>
      <c r="L11" s="260"/>
      <c r="M11" s="260"/>
    </row>
    <row r="12" spans="1:13" ht="24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0.45" customHeight="1" x14ac:dyDescent="0.3">
      <c r="A14" s="52" t="s">
        <v>3796</v>
      </c>
      <c r="B14" s="53" t="s">
        <v>3795</v>
      </c>
      <c r="C14" s="54">
        <v>43087</v>
      </c>
      <c r="D14" s="75">
        <v>195</v>
      </c>
      <c r="E14" s="76">
        <v>43080</v>
      </c>
      <c r="F14" s="53" t="s">
        <v>630</v>
      </c>
      <c r="G14" s="29" t="s">
        <v>94</v>
      </c>
      <c r="H14" s="77" t="s">
        <v>560</v>
      </c>
      <c r="I14" s="50" t="s">
        <v>96</v>
      </c>
      <c r="J14" s="78">
        <v>350</v>
      </c>
      <c r="K14" s="138">
        <v>106.9</v>
      </c>
      <c r="L14" s="34">
        <f t="shared" ref="L14:L34" si="0">J14*K14*0.16</f>
        <v>5986.4000000000005</v>
      </c>
      <c r="M14" s="33">
        <f>J14*K14+L14-1</f>
        <v>43400.4</v>
      </c>
    </row>
    <row r="15" spans="1:13" x14ac:dyDescent="0.3">
      <c r="A15" s="52" t="s">
        <v>3796</v>
      </c>
      <c r="B15" s="53" t="s">
        <v>3795</v>
      </c>
      <c r="C15" s="54">
        <v>43087</v>
      </c>
      <c r="D15" s="75">
        <v>195</v>
      </c>
      <c r="E15" s="76">
        <v>43080</v>
      </c>
      <c r="F15" s="53" t="s">
        <v>630</v>
      </c>
      <c r="G15" s="29" t="s">
        <v>94</v>
      </c>
      <c r="H15" s="77" t="s">
        <v>291</v>
      </c>
      <c r="I15" s="50" t="s">
        <v>117</v>
      </c>
      <c r="J15" s="78">
        <v>2</v>
      </c>
      <c r="K15" s="138">
        <v>4000</v>
      </c>
      <c r="L15" s="34">
        <f t="shared" si="0"/>
        <v>1280</v>
      </c>
      <c r="M15" s="33">
        <f t="shared" ref="M15:M31" si="1">J15*K15+L15</f>
        <v>9280</v>
      </c>
    </row>
    <row r="16" spans="1:13" x14ac:dyDescent="0.3">
      <c r="A16" s="52" t="s">
        <v>3796</v>
      </c>
      <c r="B16" s="53" t="s">
        <v>3795</v>
      </c>
      <c r="C16" s="54">
        <v>43087</v>
      </c>
      <c r="D16" s="75">
        <v>195</v>
      </c>
      <c r="E16" s="76">
        <v>43080</v>
      </c>
      <c r="F16" s="53" t="s">
        <v>630</v>
      </c>
      <c r="G16" s="29" t="s">
        <v>94</v>
      </c>
      <c r="H16" s="77" t="s">
        <v>562</v>
      </c>
      <c r="I16" s="50" t="s">
        <v>96</v>
      </c>
      <c r="J16" s="78">
        <v>5</v>
      </c>
      <c r="K16" s="138">
        <v>1034.48</v>
      </c>
      <c r="L16" s="34">
        <f t="shared" si="0"/>
        <v>827.58399999999995</v>
      </c>
      <c r="M16" s="33">
        <f>J16*K16+L16-0.38</f>
        <v>5999.6039999999994</v>
      </c>
    </row>
    <row r="17" spans="1:13" x14ac:dyDescent="0.3">
      <c r="A17" s="52" t="s">
        <v>3800</v>
      </c>
      <c r="B17" s="53" t="s">
        <v>3799</v>
      </c>
      <c r="C17" s="54">
        <v>43087</v>
      </c>
      <c r="D17" s="75" t="s">
        <v>3433</v>
      </c>
      <c r="E17" s="76">
        <v>43083</v>
      </c>
      <c r="F17" s="53" t="s">
        <v>630</v>
      </c>
      <c r="G17" s="29" t="s">
        <v>58</v>
      </c>
      <c r="H17" s="77" t="s">
        <v>59</v>
      </c>
      <c r="I17" s="50" t="s">
        <v>60</v>
      </c>
      <c r="J17" s="78">
        <v>5</v>
      </c>
      <c r="K17" s="138">
        <v>3017.24</v>
      </c>
      <c r="L17" s="34">
        <f t="shared" si="0"/>
        <v>2413.7919999999999</v>
      </c>
      <c r="M17" s="33">
        <f t="shared" si="1"/>
        <v>17499.991999999998</v>
      </c>
    </row>
    <row r="18" spans="1:13" x14ac:dyDescent="0.3">
      <c r="A18" s="52" t="s">
        <v>3806</v>
      </c>
      <c r="B18" s="53" t="s">
        <v>3805</v>
      </c>
      <c r="C18" s="54">
        <v>43087</v>
      </c>
      <c r="D18" s="43" t="s">
        <v>3434</v>
      </c>
      <c r="E18" s="27">
        <v>43083</v>
      </c>
      <c r="F18" s="53" t="s">
        <v>639</v>
      </c>
      <c r="G18" s="29" t="s">
        <v>58</v>
      </c>
      <c r="H18" s="67" t="s">
        <v>345</v>
      </c>
      <c r="I18" s="31" t="s">
        <v>231</v>
      </c>
      <c r="J18" s="32">
        <v>40</v>
      </c>
      <c r="K18" s="140">
        <v>175</v>
      </c>
      <c r="L18" s="34">
        <f t="shared" si="0"/>
        <v>1120</v>
      </c>
      <c r="M18" s="33">
        <f t="shared" si="1"/>
        <v>8120</v>
      </c>
    </row>
    <row r="19" spans="1:13" x14ac:dyDescent="0.3">
      <c r="A19" s="52" t="s">
        <v>3808</v>
      </c>
      <c r="B19" s="53" t="s">
        <v>3807</v>
      </c>
      <c r="C19" s="54">
        <v>43087</v>
      </c>
      <c r="D19" s="43" t="s">
        <v>3435</v>
      </c>
      <c r="E19" s="27">
        <v>43083</v>
      </c>
      <c r="F19" s="53" t="s">
        <v>639</v>
      </c>
      <c r="G19" s="29" t="s">
        <v>58</v>
      </c>
      <c r="H19" s="67" t="s">
        <v>3436</v>
      </c>
      <c r="I19" s="31" t="s">
        <v>231</v>
      </c>
      <c r="J19" s="32">
        <v>24</v>
      </c>
      <c r="K19" s="140">
        <v>64.650000000000006</v>
      </c>
      <c r="L19" s="34">
        <f t="shared" si="0"/>
        <v>248.25600000000003</v>
      </c>
      <c r="M19" s="33">
        <f t="shared" si="1"/>
        <v>1799.8560000000002</v>
      </c>
    </row>
    <row r="20" spans="1:13" s="14" customFormat="1" ht="13.5" x14ac:dyDescent="0.25">
      <c r="A20" s="52" t="s">
        <v>3802</v>
      </c>
      <c r="B20" s="53" t="s">
        <v>3801</v>
      </c>
      <c r="C20" s="54">
        <v>43087</v>
      </c>
      <c r="D20" s="43" t="s">
        <v>3469</v>
      </c>
      <c r="E20" s="27">
        <v>43083</v>
      </c>
      <c r="F20" s="53" t="s">
        <v>630</v>
      </c>
      <c r="G20" s="29" t="s">
        <v>58</v>
      </c>
      <c r="H20" s="67" t="s">
        <v>3470</v>
      </c>
      <c r="I20" s="31" t="s">
        <v>3471</v>
      </c>
      <c r="J20" s="32">
        <v>2</v>
      </c>
      <c r="K20" s="140">
        <v>4000</v>
      </c>
      <c r="L20" s="34">
        <f t="shared" si="0"/>
        <v>1280</v>
      </c>
      <c r="M20" s="33">
        <f t="shared" si="1"/>
        <v>9280</v>
      </c>
    </row>
    <row r="21" spans="1:13" s="14" customFormat="1" ht="13.5" x14ac:dyDescent="0.25">
      <c r="A21" s="52" t="s">
        <v>3804</v>
      </c>
      <c r="B21" s="53" t="s">
        <v>3803</v>
      </c>
      <c r="C21" s="54">
        <v>43087</v>
      </c>
      <c r="D21" s="43" t="s">
        <v>3472</v>
      </c>
      <c r="E21" s="27">
        <v>43083</v>
      </c>
      <c r="F21" s="53" t="s">
        <v>630</v>
      </c>
      <c r="G21" s="29" t="s">
        <v>58</v>
      </c>
      <c r="H21" s="67" t="s">
        <v>59</v>
      </c>
      <c r="I21" s="31" t="s">
        <v>60</v>
      </c>
      <c r="J21" s="32">
        <v>1</v>
      </c>
      <c r="K21" s="140">
        <v>3017.24</v>
      </c>
      <c r="L21" s="34">
        <f t="shared" si="0"/>
        <v>482.75839999999999</v>
      </c>
      <c r="M21" s="33">
        <f t="shared" si="1"/>
        <v>3499.9983999999999</v>
      </c>
    </row>
    <row r="22" spans="1:13" s="14" customFormat="1" ht="13.5" x14ac:dyDescent="0.25">
      <c r="A22" s="52" t="s">
        <v>3786</v>
      </c>
      <c r="B22" s="53" t="s">
        <v>3785</v>
      </c>
      <c r="C22" s="54">
        <v>43087</v>
      </c>
      <c r="D22" s="43" t="s">
        <v>3473</v>
      </c>
      <c r="E22" s="27">
        <v>43083</v>
      </c>
      <c r="F22" s="53" t="s">
        <v>631</v>
      </c>
      <c r="G22" s="29" t="s">
        <v>58</v>
      </c>
      <c r="H22" s="67" t="s">
        <v>548</v>
      </c>
      <c r="I22" s="31" t="s">
        <v>71</v>
      </c>
      <c r="J22" s="32">
        <v>2</v>
      </c>
      <c r="K22" s="140">
        <v>1644.82</v>
      </c>
      <c r="L22" s="34">
        <f t="shared" si="0"/>
        <v>526.3424</v>
      </c>
      <c r="M22" s="33">
        <f t="shared" si="1"/>
        <v>3815.9823999999999</v>
      </c>
    </row>
    <row r="23" spans="1:13" s="14" customFormat="1" ht="13.5" x14ac:dyDescent="0.25">
      <c r="A23" s="52" t="s">
        <v>3786</v>
      </c>
      <c r="B23" s="53" t="s">
        <v>3785</v>
      </c>
      <c r="C23" s="54">
        <v>43087</v>
      </c>
      <c r="D23" s="43" t="s">
        <v>3473</v>
      </c>
      <c r="E23" s="27">
        <v>43083</v>
      </c>
      <c r="F23" s="53" t="s">
        <v>631</v>
      </c>
      <c r="G23" s="29" t="s">
        <v>58</v>
      </c>
      <c r="H23" s="67" t="s">
        <v>76</v>
      </c>
      <c r="I23" s="31" t="s">
        <v>71</v>
      </c>
      <c r="J23" s="32">
        <v>10</v>
      </c>
      <c r="K23" s="140">
        <v>1559.91</v>
      </c>
      <c r="L23" s="34">
        <f t="shared" si="0"/>
        <v>2495.8560000000002</v>
      </c>
      <c r="M23" s="33">
        <f t="shared" si="1"/>
        <v>18094.956000000002</v>
      </c>
    </row>
    <row r="24" spans="1:13" s="14" customFormat="1" ht="13.5" x14ac:dyDescent="0.25">
      <c r="A24" s="52" t="s">
        <v>3788</v>
      </c>
      <c r="B24" s="53" t="s">
        <v>3787</v>
      </c>
      <c r="C24" s="54">
        <v>43087</v>
      </c>
      <c r="D24" s="43" t="s">
        <v>3474</v>
      </c>
      <c r="E24" s="27">
        <v>43083</v>
      </c>
      <c r="F24" s="53" t="s">
        <v>631</v>
      </c>
      <c r="G24" s="29" t="s">
        <v>58</v>
      </c>
      <c r="H24" s="67" t="s">
        <v>3404</v>
      </c>
      <c r="I24" s="31" t="s">
        <v>71</v>
      </c>
      <c r="J24" s="32">
        <v>49</v>
      </c>
      <c r="K24" s="140">
        <v>731.9</v>
      </c>
      <c r="L24" s="34">
        <f t="shared" si="0"/>
        <v>5738.0959999999995</v>
      </c>
      <c r="M24" s="33">
        <f t="shared" si="1"/>
        <v>41601.195999999996</v>
      </c>
    </row>
    <row r="25" spans="1:13" x14ac:dyDescent="0.3">
      <c r="A25" s="52" t="s">
        <v>3788</v>
      </c>
      <c r="B25" s="53" t="s">
        <v>3787</v>
      </c>
      <c r="C25" s="54">
        <v>43087</v>
      </c>
      <c r="D25" s="43" t="s">
        <v>3474</v>
      </c>
      <c r="E25" s="27">
        <v>43083</v>
      </c>
      <c r="F25" s="53" t="s">
        <v>631</v>
      </c>
      <c r="G25" s="29" t="s">
        <v>58</v>
      </c>
      <c r="H25" s="68" t="s">
        <v>3389</v>
      </c>
      <c r="I25" s="31" t="s">
        <v>71</v>
      </c>
      <c r="J25" s="32">
        <v>50</v>
      </c>
      <c r="K25" s="140">
        <v>1210</v>
      </c>
      <c r="L25" s="34">
        <f t="shared" si="0"/>
        <v>9680</v>
      </c>
      <c r="M25" s="33">
        <f t="shared" si="1"/>
        <v>70180</v>
      </c>
    </row>
    <row r="26" spans="1:13" x14ac:dyDescent="0.3">
      <c r="A26" s="52" t="s">
        <v>3798</v>
      </c>
      <c r="B26" s="53" t="s">
        <v>3797</v>
      </c>
      <c r="C26" s="54">
        <v>43087</v>
      </c>
      <c r="D26" s="43">
        <v>196</v>
      </c>
      <c r="E26" s="27">
        <v>43080</v>
      </c>
      <c r="F26" s="53" t="s">
        <v>630</v>
      </c>
      <c r="G26" s="29" t="s">
        <v>94</v>
      </c>
      <c r="H26" s="68" t="s">
        <v>350</v>
      </c>
      <c r="I26" s="31" t="s">
        <v>60</v>
      </c>
      <c r="J26" s="32">
        <v>2</v>
      </c>
      <c r="K26" s="140">
        <v>3017.24</v>
      </c>
      <c r="L26" s="34">
        <f t="shared" si="0"/>
        <v>965.51679999999999</v>
      </c>
      <c r="M26" s="33">
        <f t="shared" si="1"/>
        <v>6999.9967999999999</v>
      </c>
    </row>
    <row r="27" spans="1:13" x14ac:dyDescent="0.3">
      <c r="A27" s="52" t="s">
        <v>3794</v>
      </c>
      <c r="B27" s="53" t="s">
        <v>3793</v>
      </c>
      <c r="C27" s="54">
        <v>43087</v>
      </c>
      <c r="D27" s="43">
        <v>197</v>
      </c>
      <c r="E27" s="27">
        <v>43083</v>
      </c>
      <c r="F27" s="53" t="s">
        <v>630</v>
      </c>
      <c r="G27" s="29" t="s">
        <v>94</v>
      </c>
      <c r="H27" s="68" t="s">
        <v>93</v>
      </c>
      <c r="I27" s="31" t="s">
        <v>60</v>
      </c>
      <c r="J27" s="32">
        <v>2</v>
      </c>
      <c r="K27" s="140">
        <v>2500</v>
      </c>
      <c r="L27" s="34">
        <f t="shared" si="0"/>
        <v>800</v>
      </c>
      <c r="M27" s="33">
        <f t="shared" si="1"/>
        <v>5800</v>
      </c>
    </row>
    <row r="28" spans="1:13" x14ac:dyDescent="0.3">
      <c r="A28" s="52" t="s">
        <v>3790</v>
      </c>
      <c r="B28" s="53" t="s">
        <v>3789</v>
      </c>
      <c r="C28" s="54">
        <v>43091</v>
      </c>
      <c r="D28" s="43">
        <v>35</v>
      </c>
      <c r="E28" s="27">
        <v>42749</v>
      </c>
      <c r="F28" s="53" t="s">
        <v>631</v>
      </c>
      <c r="G28" s="29" t="s">
        <v>2580</v>
      </c>
      <c r="H28" s="68" t="s">
        <v>1653</v>
      </c>
      <c r="I28" s="31" t="s">
        <v>71</v>
      </c>
      <c r="J28" s="32">
        <v>2</v>
      </c>
      <c r="K28" s="140">
        <v>1559.91</v>
      </c>
      <c r="L28" s="34">
        <f t="shared" si="0"/>
        <v>499.17120000000006</v>
      </c>
      <c r="M28" s="33">
        <f t="shared" si="1"/>
        <v>3618.9912000000004</v>
      </c>
    </row>
    <row r="29" spans="1:13" x14ac:dyDescent="0.3">
      <c r="A29" s="52" t="s">
        <v>3792</v>
      </c>
      <c r="B29" s="53" t="s">
        <v>3791</v>
      </c>
      <c r="C29" s="54">
        <v>43091</v>
      </c>
      <c r="D29" s="43">
        <v>36</v>
      </c>
      <c r="E29" s="27">
        <v>43083</v>
      </c>
      <c r="F29" s="53" t="s">
        <v>631</v>
      </c>
      <c r="G29" s="29" t="s">
        <v>2580</v>
      </c>
      <c r="H29" s="68" t="s">
        <v>3502</v>
      </c>
      <c r="I29" s="31" t="s">
        <v>163</v>
      </c>
      <c r="J29" s="32">
        <v>15</v>
      </c>
      <c r="K29" s="140">
        <v>301.72000000000003</v>
      </c>
      <c r="L29" s="34">
        <f t="shared" si="0"/>
        <v>724.12800000000004</v>
      </c>
      <c r="M29" s="33">
        <f t="shared" si="1"/>
        <v>5249.9279999999999</v>
      </c>
    </row>
    <row r="30" spans="1:13" x14ac:dyDescent="0.3">
      <c r="A30" s="52" t="s">
        <v>3792</v>
      </c>
      <c r="B30" s="53" t="s">
        <v>3791</v>
      </c>
      <c r="C30" s="54">
        <v>43091</v>
      </c>
      <c r="D30" s="43">
        <v>36</v>
      </c>
      <c r="E30" s="27">
        <v>43083</v>
      </c>
      <c r="F30" s="53" t="s">
        <v>631</v>
      </c>
      <c r="G30" s="29" t="s">
        <v>2580</v>
      </c>
      <c r="H30" s="68" t="s">
        <v>3503</v>
      </c>
      <c r="I30" s="31" t="s">
        <v>163</v>
      </c>
      <c r="J30" s="32">
        <v>3</v>
      </c>
      <c r="K30" s="140">
        <v>2758.62</v>
      </c>
      <c r="L30" s="34">
        <f t="shared" si="0"/>
        <v>1324.1376</v>
      </c>
      <c r="M30" s="33">
        <f t="shared" si="1"/>
        <v>9599.9976000000006</v>
      </c>
    </row>
    <row r="31" spans="1:13" x14ac:dyDescent="0.3">
      <c r="A31" s="52" t="s">
        <v>3810</v>
      </c>
      <c r="B31" s="53" t="s">
        <v>3809</v>
      </c>
      <c r="C31" s="54">
        <v>43091</v>
      </c>
      <c r="D31" s="43" t="s">
        <v>3518</v>
      </c>
      <c r="E31" s="27">
        <v>43084</v>
      </c>
      <c r="F31" s="53" t="s">
        <v>639</v>
      </c>
      <c r="G31" s="29" t="s">
        <v>58</v>
      </c>
      <c r="H31" s="68" t="s">
        <v>2499</v>
      </c>
      <c r="I31" s="31" t="s">
        <v>231</v>
      </c>
      <c r="J31" s="32">
        <v>160</v>
      </c>
      <c r="K31" s="140">
        <v>68.959999999999994</v>
      </c>
      <c r="L31" s="34">
        <f t="shared" si="0"/>
        <v>1765.3759999999997</v>
      </c>
      <c r="M31" s="33">
        <f t="shared" si="1"/>
        <v>12798.975999999999</v>
      </c>
    </row>
    <row r="32" spans="1:13" ht="25.5" x14ac:dyDescent="0.3">
      <c r="A32" s="52" t="s">
        <v>3784</v>
      </c>
      <c r="B32" s="53" t="s">
        <v>3782</v>
      </c>
      <c r="C32" s="54">
        <v>43084</v>
      </c>
      <c r="D32" s="43"/>
      <c r="E32" s="27"/>
      <c r="F32" s="53" t="s">
        <v>42</v>
      </c>
      <c r="G32" s="29" t="s">
        <v>41</v>
      </c>
      <c r="H32" s="68" t="s">
        <v>3522</v>
      </c>
      <c r="I32" s="31"/>
      <c r="J32" s="32"/>
      <c r="K32" s="140"/>
      <c r="L32" s="34">
        <f t="shared" si="0"/>
        <v>0</v>
      </c>
      <c r="M32" s="33">
        <v>27850</v>
      </c>
    </row>
    <row r="33" spans="1:13" ht="25.5" x14ac:dyDescent="0.3">
      <c r="A33" s="52"/>
      <c r="B33" s="53" t="s">
        <v>3783</v>
      </c>
      <c r="C33" s="54">
        <v>43091</v>
      </c>
      <c r="D33" s="43"/>
      <c r="E33" s="27"/>
      <c r="F33" s="53" t="s">
        <v>42</v>
      </c>
      <c r="G33" s="29" t="s">
        <v>41</v>
      </c>
      <c r="H33" s="68" t="s">
        <v>3523</v>
      </c>
      <c r="I33" s="31"/>
      <c r="J33" s="32"/>
      <c r="K33" s="140"/>
      <c r="L33" s="34">
        <f t="shared" si="0"/>
        <v>0</v>
      </c>
      <c r="M33" s="33">
        <v>85150</v>
      </c>
    </row>
    <row r="34" spans="1:13" ht="25.5" x14ac:dyDescent="0.3">
      <c r="A34" s="52" t="s">
        <v>4023</v>
      </c>
      <c r="B34" s="53" t="s">
        <v>4020</v>
      </c>
      <c r="C34" s="54">
        <v>43115</v>
      </c>
      <c r="D34" s="43"/>
      <c r="E34" s="27"/>
      <c r="F34" s="53" t="s">
        <v>3988</v>
      </c>
      <c r="G34" s="29" t="s">
        <v>41</v>
      </c>
      <c r="H34" s="68" t="s">
        <v>3984</v>
      </c>
      <c r="I34" s="31"/>
      <c r="J34" s="32"/>
      <c r="K34" s="140"/>
      <c r="L34" s="34">
        <f t="shared" si="0"/>
        <v>0</v>
      </c>
      <c r="M34" s="33">
        <v>30600</v>
      </c>
    </row>
    <row r="35" spans="1:13" ht="25.5" x14ac:dyDescent="0.3">
      <c r="A35" s="52" t="s">
        <v>4024</v>
      </c>
      <c r="B35" s="53" t="s">
        <v>4021</v>
      </c>
      <c r="C35" s="54">
        <v>43119</v>
      </c>
      <c r="D35" s="45"/>
      <c r="E35" s="27"/>
      <c r="F35" s="53" t="s">
        <v>3988</v>
      </c>
      <c r="G35" s="29" t="s">
        <v>41</v>
      </c>
      <c r="H35" s="68" t="s">
        <v>3982</v>
      </c>
      <c r="I35" s="31"/>
      <c r="J35" s="32"/>
      <c r="K35" s="140"/>
      <c r="L35" s="34">
        <f>J35*K35*0.16</f>
        <v>0</v>
      </c>
      <c r="M35" s="33">
        <v>5800</v>
      </c>
    </row>
    <row r="36" spans="1:13" ht="25.5" x14ac:dyDescent="0.3">
      <c r="A36" s="52" t="s">
        <v>4025</v>
      </c>
      <c r="B36" s="53" t="s">
        <v>4022</v>
      </c>
      <c r="C36" s="54">
        <v>43126</v>
      </c>
      <c r="D36" s="43"/>
      <c r="E36" s="27"/>
      <c r="F36" s="53" t="s">
        <v>3988</v>
      </c>
      <c r="G36" s="29" t="s">
        <v>41</v>
      </c>
      <c r="H36" s="68" t="s">
        <v>3983</v>
      </c>
      <c r="I36" s="31"/>
      <c r="J36" s="32"/>
      <c r="K36" s="140"/>
      <c r="L36" s="34">
        <f>J36*K36*0.16</f>
        <v>0</v>
      </c>
      <c r="M36" s="33">
        <v>5800</v>
      </c>
    </row>
    <row r="37" spans="1:13" ht="25.5" x14ac:dyDescent="0.3">
      <c r="A37" s="52" t="s">
        <v>4069</v>
      </c>
      <c r="B37" s="53" t="s">
        <v>4068</v>
      </c>
      <c r="C37" s="54">
        <v>43133</v>
      </c>
      <c r="D37" s="43"/>
      <c r="E37" s="27"/>
      <c r="F37" s="53" t="s">
        <v>3988</v>
      </c>
      <c r="G37" s="29" t="s">
        <v>41</v>
      </c>
      <c r="H37" s="68" t="s">
        <v>3981</v>
      </c>
      <c r="I37" s="31"/>
      <c r="J37" s="32"/>
      <c r="K37" s="140"/>
      <c r="L37" s="34">
        <f>J37*K37*0.16</f>
        <v>0</v>
      </c>
      <c r="M37" s="33">
        <v>5800</v>
      </c>
    </row>
    <row r="38" spans="1:13" x14ac:dyDescent="0.3">
      <c r="A38" s="26"/>
      <c r="B38" s="26"/>
      <c r="C38" s="26"/>
      <c r="D38" s="28"/>
      <c r="E38" s="27"/>
      <c r="F38" s="27"/>
      <c r="G38" s="29"/>
      <c r="H38" s="38"/>
      <c r="I38" s="31"/>
      <c r="J38" s="32"/>
      <c r="K38" s="33"/>
      <c r="L38" s="34"/>
      <c r="M38" s="33">
        <f>SUM(M14:M37)+0.02</f>
        <v>437639.89439999999</v>
      </c>
    </row>
    <row r="40" spans="1:13" x14ac:dyDescent="0.3">
      <c r="A40" s="48" t="s">
        <v>35</v>
      </c>
      <c r="B40" s="46" t="s">
        <v>3545</v>
      </c>
    </row>
    <row r="41" spans="1:13" x14ac:dyDescent="0.3">
      <c r="A41" s="18"/>
      <c r="B41" s="15"/>
    </row>
    <row r="42" spans="1:13" x14ac:dyDescent="0.3">
      <c r="A42" s="18"/>
      <c r="B42" s="15"/>
      <c r="D42" s="62"/>
    </row>
    <row r="43" spans="1:13" x14ac:dyDescent="0.3">
      <c r="A43" s="18"/>
      <c r="B43" s="15"/>
    </row>
    <row r="44" spans="1:13" x14ac:dyDescent="0.3">
      <c r="A44" s="18"/>
      <c r="B44" s="15"/>
    </row>
    <row r="45" spans="1:13" x14ac:dyDescent="0.3">
      <c r="A45" s="18"/>
      <c r="B45" s="15"/>
    </row>
    <row r="46" spans="1:13" x14ac:dyDescent="0.3">
      <c r="A46" s="18"/>
      <c r="B46" s="15"/>
    </row>
    <row r="47" spans="1:13" x14ac:dyDescent="0.3">
      <c r="A47" s="18"/>
      <c r="B47" s="15"/>
    </row>
    <row r="48" spans="1:13" x14ac:dyDescent="0.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x14ac:dyDescent="0.3">
      <c r="A49" s="261" t="s">
        <v>27</v>
      </c>
      <c r="B49" s="261"/>
      <c r="C49" s="261"/>
      <c r="D49" s="39"/>
      <c r="E49" s="261" t="s">
        <v>28</v>
      </c>
      <c r="F49" s="261"/>
      <c r="G49" s="39"/>
      <c r="H49" s="217" t="s">
        <v>29</v>
      </c>
      <c r="I49" s="39"/>
      <c r="J49" s="41"/>
      <c r="K49" s="217" t="s">
        <v>30</v>
      </c>
      <c r="L49" s="41"/>
      <c r="M49" s="39"/>
    </row>
    <row r="50" spans="1:13" ht="13.9" customHeight="1" x14ac:dyDescent="0.3">
      <c r="A50" s="263" t="s">
        <v>0</v>
      </c>
      <c r="B50" s="263"/>
      <c r="C50" s="263"/>
      <c r="D50" s="39"/>
      <c r="E50" s="262" t="s">
        <v>1</v>
      </c>
      <c r="F50" s="262"/>
      <c r="G50" s="39"/>
      <c r="H50" s="42" t="s">
        <v>2</v>
      </c>
      <c r="I50" s="39"/>
      <c r="J50" s="262" t="s">
        <v>31</v>
      </c>
      <c r="K50" s="262"/>
      <c r="L50" s="262"/>
      <c r="M50" s="39"/>
    </row>
    <row r="51" spans="1:13" x14ac:dyDescent="0.3">
      <c r="A51" s="253"/>
      <c r="B51" s="253"/>
      <c r="C51" s="253"/>
    </row>
    <row r="52" spans="1:13" s="15" customFormat="1" ht="15" customHeight="1" x14ac:dyDescent="0.25">
      <c r="A52" s="257" t="s">
        <v>6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</row>
  </sheetData>
  <customSheetViews>
    <customSheetView guid="{B46C6F73-E576-4327-952E-D30557363BE2}" showPageBreaks="1" topLeftCell="H18">
      <selection activeCell="M39" sqref="M3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8">
      <selection activeCell="M39" sqref="M3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52:M52"/>
    <mergeCell ref="A11:B11"/>
    <mergeCell ref="C11:G11"/>
    <mergeCell ref="I11:M11"/>
    <mergeCell ref="E49:F49"/>
    <mergeCell ref="E50:F50"/>
    <mergeCell ref="J50:L50"/>
    <mergeCell ref="A49:C49"/>
    <mergeCell ref="A50:C50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50"/>
  <sheetViews>
    <sheetView topLeftCell="I19" workbookViewId="0">
      <selection activeCell="M39" sqref="M39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.710937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8.75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8.75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8.75" x14ac:dyDescent="0.3">
      <c r="A5" s="174" t="s">
        <v>7</v>
      </c>
      <c r="B5" s="48" t="s">
        <v>8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18.75" x14ac:dyDescent="0.3">
      <c r="A6" s="18"/>
      <c r="B6" s="18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2033</v>
      </c>
      <c r="D11" s="259"/>
      <c r="E11" s="259"/>
      <c r="F11" s="259"/>
      <c r="G11" s="259"/>
      <c r="H11" s="8" t="s">
        <v>13</v>
      </c>
      <c r="I11" s="260" t="s">
        <v>2446</v>
      </c>
      <c r="J11" s="260"/>
      <c r="K11" s="260"/>
      <c r="L11" s="260"/>
      <c r="M11" s="260"/>
    </row>
    <row r="12" spans="1:13" ht="19.899999999999999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2793</v>
      </c>
      <c r="B14" s="53" t="s">
        <v>2792</v>
      </c>
      <c r="C14" s="54">
        <v>43000</v>
      </c>
      <c r="D14" s="75"/>
      <c r="E14" s="76"/>
      <c r="F14" s="76" t="s">
        <v>42</v>
      </c>
      <c r="G14" s="38" t="s">
        <v>41</v>
      </c>
      <c r="H14" s="77" t="s">
        <v>2031</v>
      </c>
      <c r="I14" s="50"/>
      <c r="J14" s="78"/>
      <c r="K14" s="138"/>
      <c r="L14" s="34">
        <f t="shared" ref="L14:L19" si="0">J14*K14*0.16</f>
        <v>0</v>
      </c>
      <c r="M14" s="33">
        <v>8050</v>
      </c>
    </row>
    <row r="15" spans="1:13" ht="25.5" x14ac:dyDescent="0.3">
      <c r="A15" s="52" t="s">
        <v>2811</v>
      </c>
      <c r="B15" s="53" t="s">
        <v>2810</v>
      </c>
      <c r="C15" s="54">
        <v>43000</v>
      </c>
      <c r="D15" s="75" t="s">
        <v>2142</v>
      </c>
      <c r="E15" s="76">
        <v>42992</v>
      </c>
      <c r="F15" s="76" t="s">
        <v>666</v>
      </c>
      <c r="G15" s="38" t="s">
        <v>80</v>
      </c>
      <c r="H15" s="77" t="s">
        <v>2143</v>
      </c>
      <c r="I15" s="50" t="s">
        <v>96</v>
      </c>
      <c r="J15" s="78">
        <v>2</v>
      </c>
      <c r="K15" s="138">
        <v>1955</v>
      </c>
      <c r="L15" s="34">
        <f t="shared" si="0"/>
        <v>625.6</v>
      </c>
      <c r="M15" s="33">
        <f>J15*K15+L15</f>
        <v>4535.6000000000004</v>
      </c>
    </row>
    <row r="16" spans="1:13" ht="25.5" x14ac:dyDescent="0.3">
      <c r="A16" s="52" t="s">
        <v>2811</v>
      </c>
      <c r="B16" s="53" t="s">
        <v>2810</v>
      </c>
      <c r="C16" s="54">
        <v>43000</v>
      </c>
      <c r="D16" s="75" t="s">
        <v>2142</v>
      </c>
      <c r="E16" s="76">
        <v>42992</v>
      </c>
      <c r="F16" s="76" t="s">
        <v>666</v>
      </c>
      <c r="G16" s="38" t="s">
        <v>80</v>
      </c>
      <c r="H16" s="77" t="s">
        <v>2144</v>
      </c>
      <c r="I16" s="50" t="s">
        <v>96</v>
      </c>
      <c r="J16" s="78">
        <v>1</v>
      </c>
      <c r="K16" s="138">
        <v>2100</v>
      </c>
      <c r="L16" s="34">
        <f t="shared" si="0"/>
        <v>336</v>
      </c>
      <c r="M16" s="33">
        <f>J16*K16+L16</f>
        <v>2436</v>
      </c>
    </row>
    <row r="17" spans="1:14" ht="25.5" x14ac:dyDescent="0.3">
      <c r="A17" s="52" t="s">
        <v>2811</v>
      </c>
      <c r="B17" s="53" t="s">
        <v>2810</v>
      </c>
      <c r="C17" s="54">
        <v>43000</v>
      </c>
      <c r="D17" s="75" t="s">
        <v>2142</v>
      </c>
      <c r="E17" s="76">
        <v>42992</v>
      </c>
      <c r="F17" s="76" t="s">
        <v>666</v>
      </c>
      <c r="G17" s="38" t="s">
        <v>80</v>
      </c>
      <c r="H17" s="77" t="s">
        <v>2145</v>
      </c>
      <c r="I17" s="50" t="s">
        <v>96</v>
      </c>
      <c r="J17" s="78">
        <v>10</v>
      </c>
      <c r="K17" s="139">
        <v>95</v>
      </c>
      <c r="L17" s="34">
        <f t="shared" si="0"/>
        <v>152</v>
      </c>
      <c r="M17" s="33">
        <f>J17*K17+L17</f>
        <v>1102</v>
      </c>
    </row>
    <row r="18" spans="1:14" ht="25.5" x14ac:dyDescent="0.3">
      <c r="A18" s="52" t="s">
        <v>2811</v>
      </c>
      <c r="B18" s="53" t="s">
        <v>2810</v>
      </c>
      <c r="C18" s="54">
        <v>43000</v>
      </c>
      <c r="D18" s="75" t="s">
        <v>2142</v>
      </c>
      <c r="E18" s="76">
        <v>42992</v>
      </c>
      <c r="F18" s="76" t="s">
        <v>666</v>
      </c>
      <c r="G18" s="38" t="s">
        <v>80</v>
      </c>
      <c r="H18" s="67" t="s">
        <v>279</v>
      </c>
      <c r="I18" s="31" t="s">
        <v>295</v>
      </c>
      <c r="J18" s="32">
        <v>15</v>
      </c>
      <c r="K18" s="140">
        <v>25</v>
      </c>
      <c r="L18" s="34">
        <f t="shared" si="0"/>
        <v>60</v>
      </c>
      <c r="M18" s="33">
        <f>J18*K18+L18</f>
        <v>435</v>
      </c>
    </row>
    <row r="19" spans="1:14" ht="25.5" x14ac:dyDescent="0.3">
      <c r="A19" s="52" t="s">
        <v>2811</v>
      </c>
      <c r="B19" s="53" t="s">
        <v>2810</v>
      </c>
      <c r="C19" s="54">
        <v>43000</v>
      </c>
      <c r="D19" s="75" t="s">
        <v>2142</v>
      </c>
      <c r="E19" s="76">
        <v>42992</v>
      </c>
      <c r="F19" s="76" t="s">
        <v>666</v>
      </c>
      <c r="G19" s="38" t="s">
        <v>80</v>
      </c>
      <c r="H19" s="67" t="s">
        <v>2146</v>
      </c>
      <c r="I19" s="31" t="s">
        <v>295</v>
      </c>
      <c r="J19" s="32">
        <v>5</v>
      </c>
      <c r="K19" s="140">
        <v>49.5</v>
      </c>
      <c r="L19" s="34">
        <f t="shared" si="0"/>
        <v>39.6</v>
      </c>
      <c r="M19" s="33">
        <f>J19*K19+L19</f>
        <v>287.10000000000002</v>
      </c>
    </row>
    <row r="20" spans="1:14" ht="25.5" x14ac:dyDescent="0.3">
      <c r="A20" s="52" t="s">
        <v>2812</v>
      </c>
      <c r="B20" s="53" t="s">
        <v>2813</v>
      </c>
      <c r="C20" s="54">
        <v>43000</v>
      </c>
      <c r="D20" s="75" t="s">
        <v>2147</v>
      </c>
      <c r="E20" s="76">
        <v>42992</v>
      </c>
      <c r="F20" s="76" t="s">
        <v>666</v>
      </c>
      <c r="G20" s="38" t="s">
        <v>80</v>
      </c>
      <c r="H20" s="67" t="s">
        <v>2148</v>
      </c>
      <c r="I20" s="31" t="s">
        <v>163</v>
      </c>
      <c r="J20" s="32">
        <v>1</v>
      </c>
      <c r="K20" s="140">
        <v>750</v>
      </c>
      <c r="L20" s="34">
        <f t="shared" ref="L20:L25" si="1">J20*K20*0.16</f>
        <v>120</v>
      </c>
      <c r="M20" s="33">
        <f t="shared" ref="M20:M25" si="2">J20*K20+L20</f>
        <v>870</v>
      </c>
    </row>
    <row r="21" spans="1:14" ht="25.5" x14ac:dyDescent="0.3">
      <c r="A21" s="52" t="s">
        <v>2812</v>
      </c>
      <c r="B21" s="53" t="s">
        <v>2813</v>
      </c>
      <c r="C21" s="54">
        <v>43000</v>
      </c>
      <c r="D21" s="75" t="s">
        <v>2147</v>
      </c>
      <c r="E21" s="76">
        <v>42992</v>
      </c>
      <c r="F21" s="76" t="s">
        <v>666</v>
      </c>
      <c r="G21" s="38" t="s">
        <v>80</v>
      </c>
      <c r="H21" s="67" t="s">
        <v>2149</v>
      </c>
      <c r="I21" s="31" t="s">
        <v>163</v>
      </c>
      <c r="J21" s="32">
        <v>1</v>
      </c>
      <c r="K21" s="140">
        <v>790</v>
      </c>
      <c r="L21" s="34">
        <f t="shared" si="1"/>
        <v>126.4</v>
      </c>
      <c r="M21" s="33">
        <f t="shared" si="2"/>
        <v>916.4</v>
      </c>
    </row>
    <row r="22" spans="1:14" ht="25.5" x14ac:dyDescent="0.3">
      <c r="A22" s="52" t="s">
        <v>2812</v>
      </c>
      <c r="B22" s="53" t="s">
        <v>2813</v>
      </c>
      <c r="C22" s="54">
        <v>43000</v>
      </c>
      <c r="D22" s="75" t="s">
        <v>2147</v>
      </c>
      <c r="E22" s="76">
        <v>42992</v>
      </c>
      <c r="F22" s="76" t="s">
        <v>666</v>
      </c>
      <c r="G22" s="38" t="s">
        <v>80</v>
      </c>
      <c r="H22" s="67" t="s">
        <v>2150</v>
      </c>
      <c r="I22" s="31" t="s">
        <v>96</v>
      </c>
      <c r="J22" s="32">
        <v>1</v>
      </c>
      <c r="K22" s="140">
        <v>145</v>
      </c>
      <c r="L22" s="34">
        <f t="shared" si="1"/>
        <v>23.2</v>
      </c>
      <c r="M22" s="33">
        <f t="shared" si="2"/>
        <v>168.2</v>
      </c>
    </row>
    <row r="23" spans="1:14" ht="25.5" x14ac:dyDescent="0.3">
      <c r="A23" s="52" t="s">
        <v>2812</v>
      </c>
      <c r="B23" s="53" t="s">
        <v>2813</v>
      </c>
      <c r="C23" s="54">
        <v>43000</v>
      </c>
      <c r="D23" s="75" t="s">
        <v>2147</v>
      </c>
      <c r="E23" s="76">
        <v>42992</v>
      </c>
      <c r="F23" s="76" t="s">
        <v>666</v>
      </c>
      <c r="G23" s="38" t="s">
        <v>80</v>
      </c>
      <c r="H23" s="67" t="s">
        <v>2151</v>
      </c>
      <c r="I23" s="31" t="s">
        <v>96</v>
      </c>
      <c r="J23" s="32">
        <v>2</v>
      </c>
      <c r="K23" s="140">
        <v>170</v>
      </c>
      <c r="L23" s="34">
        <f t="shared" si="1"/>
        <v>54.4</v>
      </c>
      <c r="M23" s="33">
        <f t="shared" si="2"/>
        <v>394.4</v>
      </c>
    </row>
    <row r="24" spans="1:14" ht="25.5" x14ac:dyDescent="0.3">
      <c r="A24" s="52" t="s">
        <v>2812</v>
      </c>
      <c r="B24" s="53" t="s">
        <v>2813</v>
      </c>
      <c r="C24" s="54">
        <v>43000</v>
      </c>
      <c r="D24" s="75" t="s">
        <v>2147</v>
      </c>
      <c r="E24" s="76">
        <v>42992</v>
      </c>
      <c r="F24" s="76" t="s">
        <v>666</v>
      </c>
      <c r="G24" s="38" t="s">
        <v>80</v>
      </c>
      <c r="H24" s="67" t="s">
        <v>1237</v>
      </c>
      <c r="I24" s="31" t="s">
        <v>295</v>
      </c>
      <c r="J24" s="32">
        <v>1</v>
      </c>
      <c r="K24" s="140">
        <v>79</v>
      </c>
      <c r="L24" s="34">
        <f t="shared" si="1"/>
        <v>12.64</v>
      </c>
      <c r="M24" s="33">
        <f t="shared" si="2"/>
        <v>91.64</v>
      </c>
    </row>
    <row r="25" spans="1:14" ht="25.5" x14ac:dyDescent="0.3">
      <c r="A25" s="52" t="s">
        <v>2812</v>
      </c>
      <c r="B25" s="53" t="s">
        <v>2813</v>
      </c>
      <c r="C25" s="54">
        <v>43000</v>
      </c>
      <c r="D25" s="75" t="s">
        <v>2147</v>
      </c>
      <c r="E25" s="76">
        <v>42992</v>
      </c>
      <c r="F25" s="76" t="s">
        <v>666</v>
      </c>
      <c r="G25" s="38" t="s">
        <v>80</v>
      </c>
      <c r="H25" s="67" t="s">
        <v>2152</v>
      </c>
      <c r="I25" s="31" t="s">
        <v>176</v>
      </c>
      <c r="J25" s="32">
        <v>1</v>
      </c>
      <c r="K25" s="140">
        <v>256</v>
      </c>
      <c r="L25" s="34">
        <f t="shared" si="1"/>
        <v>40.96</v>
      </c>
      <c r="M25" s="33">
        <f t="shared" si="2"/>
        <v>296.95999999999998</v>
      </c>
    </row>
    <row r="26" spans="1:14" s="14" customFormat="1" ht="25.5" x14ac:dyDescent="0.25">
      <c r="A26" s="52" t="s">
        <v>2812</v>
      </c>
      <c r="B26" s="53" t="s">
        <v>2813</v>
      </c>
      <c r="C26" s="54">
        <v>43000</v>
      </c>
      <c r="D26" s="75" t="s">
        <v>2147</v>
      </c>
      <c r="E26" s="76">
        <v>42992</v>
      </c>
      <c r="F26" s="76" t="s">
        <v>666</v>
      </c>
      <c r="G26" s="38" t="s">
        <v>80</v>
      </c>
      <c r="H26" s="67" t="s">
        <v>2153</v>
      </c>
      <c r="I26" s="31" t="s">
        <v>96</v>
      </c>
      <c r="J26" s="32">
        <v>2</v>
      </c>
      <c r="K26" s="140">
        <v>25</v>
      </c>
      <c r="L26" s="34">
        <f t="shared" ref="L26:L35" si="3">J26*K26*0.16</f>
        <v>8</v>
      </c>
      <c r="M26" s="33">
        <f>J26*K26+L26</f>
        <v>58</v>
      </c>
    </row>
    <row r="27" spans="1:14" x14ac:dyDescent="0.3">
      <c r="A27" s="52" t="s">
        <v>2805</v>
      </c>
      <c r="B27" s="53" t="s">
        <v>2804</v>
      </c>
      <c r="C27" s="54">
        <v>43000</v>
      </c>
      <c r="D27" s="92" t="s">
        <v>2154</v>
      </c>
      <c r="E27" s="76">
        <v>42992</v>
      </c>
      <c r="F27" s="76" t="s">
        <v>630</v>
      </c>
      <c r="G27" s="29" t="s">
        <v>80</v>
      </c>
      <c r="H27" s="68" t="s">
        <v>210</v>
      </c>
      <c r="I27" s="31" t="s">
        <v>257</v>
      </c>
      <c r="J27" s="32">
        <v>10</v>
      </c>
      <c r="K27" s="140">
        <v>159.5</v>
      </c>
      <c r="L27" s="34">
        <f t="shared" si="3"/>
        <v>255.20000000000002</v>
      </c>
      <c r="M27" s="33">
        <f>J27*K27+L27</f>
        <v>1850.2</v>
      </c>
    </row>
    <row r="28" spans="1:14" x14ac:dyDescent="0.3">
      <c r="A28" s="52" t="s">
        <v>2806</v>
      </c>
      <c r="B28" s="53" t="s">
        <v>2807</v>
      </c>
      <c r="C28" s="54">
        <v>43000</v>
      </c>
      <c r="D28" s="92" t="s">
        <v>2179</v>
      </c>
      <c r="E28" s="76">
        <v>42992</v>
      </c>
      <c r="F28" s="76" t="s">
        <v>630</v>
      </c>
      <c r="G28" s="29" t="s">
        <v>80</v>
      </c>
      <c r="H28" s="68" t="s">
        <v>93</v>
      </c>
      <c r="I28" s="31" t="s">
        <v>257</v>
      </c>
      <c r="J28" s="32">
        <v>10</v>
      </c>
      <c r="K28" s="140">
        <v>129.31</v>
      </c>
      <c r="L28" s="34">
        <f t="shared" si="3"/>
        <v>206.89599999999999</v>
      </c>
      <c r="M28" s="33">
        <f>J28*K28+L28</f>
        <v>1499.9959999999999</v>
      </c>
    </row>
    <row r="29" spans="1:14" ht="25.5" x14ac:dyDescent="0.3">
      <c r="A29" s="52" t="s">
        <v>2798</v>
      </c>
      <c r="B29" s="53" t="s">
        <v>2794</v>
      </c>
      <c r="C29" s="54">
        <v>43007</v>
      </c>
      <c r="D29" s="92"/>
      <c r="E29" s="76"/>
      <c r="F29" s="76" t="s">
        <v>42</v>
      </c>
      <c r="G29" s="29" t="s">
        <v>41</v>
      </c>
      <c r="H29" s="68" t="s">
        <v>2187</v>
      </c>
      <c r="I29" s="31"/>
      <c r="J29" s="32"/>
      <c r="K29" s="140"/>
      <c r="L29" s="34">
        <f t="shared" si="3"/>
        <v>0</v>
      </c>
      <c r="M29" s="33">
        <v>8200</v>
      </c>
      <c r="N29" s="61"/>
    </row>
    <row r="30" spans="1:14" ht="25.5" x14ac:dyDescent="0.3">
      <c r="A30" s="52" t="s">
        <v>2799</v>
      </c>
      <c r="B30" s="53" t="s">
        <v>2795</v>
      </c>
      <c r="C30" s="54">
        <v>43013</v>
      </c>
      <c r="D30" s="92"/>
      <c r="E30" s="76"/>
      <c r="F30" s="76" t="s">
        <v>42</v>
      </c>
      <c r="G30" s="38" t="s">
        <v>41</v>
      </c>
      <c r="H30" s="68" t="s">
        <v>2457</v>
      </c>
      <c r="I30" s="31"/>
      <c r="J30" s="32"/>
      <c r="K30" s="33"/>
      <c r="L30" s="34">
        <f t="shared" si="3"/>
        <v>0</v>
      </c>
      <c r="M30" s="33">
        <v>8200</v>
      </c>
    </row>
    <row r="31" spans="1:14" ht="25.5" x14ac:dyDescent="0.3">
      <c r="A31" s="52" t="s">
        <v>2800</v>
      </c>
      <c r="B31" s="53" t="s">
        <v>2796</v>
      </c>
      <c r="C31" s="54">
        <v>43021</v>
      </c>
      <c r="D31" s="92"/>
      <c r="E31" s="76"/>
      <c r="F31" s="76" t="s">
        <v>42</v>
      </c>
      <c r="G31" s="38" t="s">
        <v>41</v>
      </c>
      <c r="H31" s="68" t="s">
        <v>2459</v>
      </c>
      <c r="I31" s="31"/>
      <c r="J31" s="32"/>
      <c r="K31" s="33"/>
      <c r="L31" s="34">
        <f t="shared" si="3"/>
        <v>0</v>
      </c>
      <c r="M31" s="33">
        <v>7300</v>
      </c>
    </row>
    <row r="32" spans="1:14" ht="25.5" x14ac:dyDescent="0.3">
      <c r="A32" s="52" t="s">
        <v>2801</v>
      </c>
      <c r="B32" s="53" t="s">
        <v>2797</v>
      </c>
      <c r="C32" s="54">
        <v>43028</v>
      </c>
      <c r="D32" s="92"/>
      <c r="E32" s="76"/>
      <c r="F32" s="76" t="s">
        <v>42</v>
      </c>
      <c r="G32" s="38" t="s">
        <v>41</v>
      </c>
      <c r="H32" s="68" t="s">
        <v>2510</v>
      </c>
      <c r="I32" s="31"/>
      <c r="J32" s="32"/>
      <c r="K32" s="33"/>
      <c r="L32" s="34">
        <f t="shared" si="3"/>
        <v>0</v>
      </c>
      <c r="M32" s="33">
        <v>6100</v>
      </c>
    </row>
    <row r="33" spans="1:13" x14ac:dyDescent="0.3">
      <c r="A33" s="52" t="s">
        <v>2809</v>
      </c>
      <c r="B33" s="53" t="s">
        <v>2808</v>
      </c>
      <c r="C33" s="54">
        <v>43034</v>
      </c>
      <c r="D33" s="92" t="s">
        <v>2519</v>
      </c>
      <c r="E33" s="76">
        <v>43025</v>
      </c>
      <c r="F33" s="76" t="s">
        <v>630</v>
      </c>
      <c r="G33" s="38" t="s">
        <v>94</v>
      </c>
      <c r="H33" s="68" t="s">
        <v>2518</v>
      </c>
      <c r="I33" s="31" t="s">
        <v>99</v>
      </c>
      <c r="J33" s="32">
        <v>0.15</v>
      </c>
      <c r="K33" s="33">
        <v>7500</v>
      </c>
      <c r="L33" s="34">
        <f t="shared" si="3"/>
        <v>180</v>
      </c>
      <c r="M33" s="33">
        <f>J33*K33+L33</f>
        <v>1305</v>
      </c>
    </row>
    <row r="34" spans="1:13" ht="25.5" x14ac:dyDescent="0.3">
      <c r="A34" s="52" t="s">
        <v>2803</v>
      </c>
      <c r="B34" s="53" t="s">
        <v>2802</v>
      </c>
      <c r="C34" s="54">
        <v>43035</v>
      </c>
      <c r="D34" s="92"/>
      <c r="E34" s="76"/>
      <c r="F34" s="76" t="s">
        <v>42</v>
      </c>
      <c r="G34" s="38" t="s">
        <v>41</v>
      </c>
      <c r="H34" s="68" t="s">
        <v>2601</v>
      </c>
      <c r="I34" s="31"/>
      <c r="J34" s="32"/>
      <c r="K34" s="33"/>
      <c r="L34" s="34">
        <f t="shared" si="3"/>
        <v>0</v>
      </c>
      <c r="M34" s="33">
        <v>3450</v>
      </c>
    </row>
    <row r="35" spans="1:13" x14ac:dyDescent="0.3">
      <c r="A35" s="26"/>
      <c r="B35" s="26"/>
      <c r="C35" s="27"/>
      <c r="D35" s="92"/>
      <c r="E35" s="76"/>
      <c r="F35" s="76"/>
      <c r="G35" s="38"/>
      <c r="H35" s="68"/>
      <c r="I35" s="31"/>
      <c r="J35" s="32"/>
      <c r="K35" s="33"/>
      <c r="L35" s="34">
        <f t="shared" si="3"/>
        <v>0</v>
      </c>
      <c r="M35" s="33">
        <f>J35*K35+L35</f>
        <v>0</v>
      </c>
    </row>
    <row r="36" spans="1:13" x14ac:dyDescent="0.3">
      <c r="A36" s="26"/>
      <c r="B36" s="26"/>
      <c r="C36" s="26"/>
      <c r="D36" s="28"/>
      <c r="E36" s="27"/>
      <c r="F36" s="27"/>
      <c r="G36" s="29"/>
      <c r="H36" s="67"/>
      <c r="I36" s="31"/>
      <c r="J36" s="32"/>
      <c r="K36" s="33"/>
      <c r="L36" s="34"/>
      <c r="M36" s="33">
        <f>SUM(M14:M35)</f>
        <v>57546.495999999999</v>
      </c>
    </row>
    <row r="38" spans="1:13" x14ac:dyDescent="0.3">
      <c r="A38" s="48" t="s">
        <v>35</v>
      </c>
      <c r="B38" s="46" t="s">
        <v>2032</v>
      </c>
    </row>
    <row r="39" spans="1:13" x14ac:dyDescent="0.3">
      <c r="A39" s="18"/>
      <c r="B39" s="15"/>
    </row>
    <row r="40" spans="1:13" x14ac:dyDescent="0.3">
      <c r="A40" s="18"/>
      <c r="B40" s="15"/>
      <c r="D40" s="62"/>
    </row>
    <row r="41" spans="1:13" x14ac:dyDescent="0.3">
      <c r="A41" s="18"/>
      <c r="B41" s="15"/>
    </row>
    <row r="42" spans="1:13" x14ac:dyDescent="0.3">
      <c r="A42" s="18"/>
      <c r="B42" s="15"/>
    </row>
    <row r="43" spans="1:13" x14ac:dyDescent="0.3">
      <c r="A43" s="18"/>
      <c r="B43" s="15"/>
    </row>
    <row r="44" spans="1:13" x14ac:dyDescent="0.3">
      <c r="A44" s="18"/>
      <c r="B44" s="15"/>
    </row>
    <row r="45" spans="1:13" x14ac:dyDescent="0.3">
      <c r="A45" s="18"/>
      <c r="B45" s="15"/>
    </row>
    <row r="46" spans="1:13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x14ac:dyDescent="0.3">
      <c r="A47" s="261" t="s">
        <v>27</v>
      </c>
      <c r="B47" s="261"/>
      <c r="C47" s="261"/>
      <c r="D47" s="39"/>
      <c r="E47" s="261" t="s">
        <v>28</v>
      </c>
      <c r="F47" s="261"/>
      <c r="G47" s="39"/>
      <c r="H47" s="173" t="s">
        <v>29</v>
      </c>
      <c r="I47" s="39"/>
      <c r="J47" s="41"/>
      <c r="K47" s="173" t="s">
        <v>30</v>
      </c>
      <c r="L47" s="41"/>
      <c r="M47" s="39"/>
    </row>
    <row r="48" spans="1:13" ht="13.9" customHeight="1" x14ac:dyDescent="0.3">
      <c r="A48" s="263" t="s">
        <v>0</v>
      </c>
      <c r="B48" s="263"/>
      <c r="C48" s="263"/>
      <c r="D48" s="39"/>
      <c r="E48" s="262" t="s">
        <v>1</v>
      </c>
      <c r="F48" s="262"/>
      <c r="G48" s="39"/>
      <c r="H48" s="42" t="s">
        <v>2</v>
      </c>
      <c r="I48" s="39"/>
      <c r="J48" s="262" t="s">
        <v>31</v>
      </c>
      <c r="K48" s="262"/>
      <c r="L48" s="262"/>
      <c r="M48" s="39"/>
    </row>
    <row r="49" spans="1:13" x14ac:dyDescent="0.3">
      <c r="A49" s="253"/>
      <c r="B49" s="253"/>
      <c r="C49" s="253"/>
    </row>
    <row r="50" spans="1:13" s="15" customFormat="1" ht="15" customHeight="1" x14ac:dyDescent="0.25">
      <c r="A50" s="257" t="s">
        <v>6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</row>
  </sheetData>
  <customSheetViews>
    <customSheetView guid="{B46C6F73-E576-4327-952E-D30557363BE2}" showPageBreaks="1" topLeftCell="I19">
      <selection activeCell="M39" sqref="M3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19">
      <selection activeCell="M39" sqref="M3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50:M50"/>
    <mergeCell ref="A11:B11"/>
    <mergeCell ref="C11:G11"/>
    <mergeCell ref="I11:M11"/>
    <mergeCell ref="E47:F47"/>
    <mergeCell ref="E48:F48"/>
    <mergeCell ref="J48:L48"/>
    <mergeCell ref="A47:C47"/>
    <mergeCell ref="A48:C48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106"/>
  <sheetViews>
    <sheetView topLeftCell="H73" workbookViewId="0">
      <selection activeCell="L94" sqref="L94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.75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8.75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8.75" x14ac:dyDescent="0.3">
      <c r="A5" s="56" t="s">
        <v>7</v>
      </c>
      <c r="B5" s="48" t="s">
        <v>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9" customHeight="1" x14ac:dyDescent="0.3">
      <c r="A6" s="18"/>
      <c r="B6" s="18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49</v>
      </c>
      <c r="D11" s="259"/>
      <c r="E11" s="259"/>
      <c r="F11" s="259"/>
      <c r="G11" s="259"/>
      <c r="H11" s="8" t="s">
        <v>13</v>
      </c>
      <c r="I11" s="260" t="s">
        <v>753</v>
      </c>
      <c r="J11" s="270"/>
      <c r="K11" s="270"/>
      <c r="L11" s="270"/>
      <c r="M11" s="27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21"/>
      <c r="B14" s="53" t="s">
        <v>191</v>
      </c>
      <c r="C14" s="54">
        <v>42798</v>
      </c>
      <c r="D14" s="75"/>
      <c r="E14" s="76"/>
      <c r="F14" s="53" t="s">
        <v>42</v>
      </c>
      <c r="G14" s="29" t="s">
        <v>44</v>
      </c>
      <c r="H14" s="77" t="s">
        <v>48</v>
      </c>
      <c r="I14" s="21"/>
      <c r="J14" s="24"/>
      <c r="K14" s="21"/>
      <c r="L14" s="34">
        <f t="shared" ref="L14:L23" si="0">J14*K14*0.16</f>
        <v>0</v>
      </c>
      <c r="M14" s="33">
        <v>24350</v>
      </c>
    </row>
    <row r="15" spans="1:13" ht="25.5" x14ac:dyDescent="0.3">
      <c r="A15" s="21"/>
      <c r="B15" s="53" t="s">
        <v>190</v>
      </c>
      <c r="C15" s="54">
        <v>42801</v>
      </c>
      <c r="D15" s="75"/>
      <c r="E15" s="76"/>
      <c r="F15" s="53" t="s">
        <v>42</v>
      </c>
      <c r="G15" s="29" t="s">
        <v>44</v>
      </c>
      <c r="H15" s="77" t="s">
        <v>53</v>
      </c>
      <c r="I15" s="21"/>
      <c r="J15" s="24"/>
      <c r="K15" s="21"/>
      <c r="L15" s="34">
        <f t="shared" si="0"/>
        <v>0</v>
      </c>
      <c r="M15" s="33">
        <v>27050</v>
      </c>
    </row>
    <row r="16" spans="1:13" ht="25.5" x14ac:dyDescent="0.3">
      <c r="A16" s="21"/>
      <c r="B16" s="53" t="s">
        <v>193</v>
      </c>
      <c r="C16" s="54">
        <v>42807</v>
      </c>
      <c r="D16" s="75"/>
      <c r="E16" s="76"/>
      <c r="F16" s="53" t="s">
        <v>42</v>
      </c>
      <c r="G16" s="29" t="s">
        <v>44</v>
      </c>
      <c r="H16" s="77" t="s">
        <v>54</v>
      </c>
      <c r="I16" s="21"/>
      <c r="J16" s="24"/>
      <c r="K16" s="21"/>
      <c r="L16" s="34">
        <f t="shared" si="0"/>
        <v>0</v>
      </c>
      <c r="M16" s="33">
        <v>29550</v>
      </c>
    </row>
    <row r="17" spans="1:13" ht="25.5" x14ac:dyDescent="0.3">
      <c r="A17" s="21"/>
      <c r="B17" s="53" t="s">
        <v>194</v>
      </c>
      <c r="C17" s="54">
        <v>42818</v>
      </c>
      <c r="D17" s="75"/>
      <c r="E17" s="76"/>
      <c r="F17" s="53" t="s">
        <v>42</v>
      </c>
      <c r="G17" s="29" t="s">
        <v>44</v>
      </c>
      <c r="H17" s="77" t="s">
        <v>55</v>
      </c>
      <c r="I17" s="21"/>
      <c r="J17" s="24"/>
      <c r="K17" s="21"/>
      <c r="L17" s="34">
        <f t="shared" si="0"/>
        <v>0</v>
      </c>
      <c r="M17" s="33">
        <v>31350</v>
      </c>
    </row>
    <row r="18" spans="1:13" ht="25.5" x14ac:dyDescent="0.3">
      <c r="A18" s="26"/>
      <c r="B18" s="53" t="s">
        <v>192</v>
      </c>
      <c r="C18" s="54">
        <v>42821</v>
      </c>
      <c r="D18" s="43"/>
      <c r="E18" s="27"/>
      <c r="F18" s="53" t="s">
        <v>42</v>
      </c>
      <c r="G18" s="29" t="s">
        <v>44</v>
      </c>
      <c r="H18" s="67" t="s">
        <v>56</v>
      </c>
      <c r="I18" s="31"/>
      <c r="J18" s="32"/>
      <c r="K18" s="33"/>
      <c r="L18" s="34">
        <f t="shared" si="0"/>
        <v>0</v>
      </c>
      <c r="M18" s="33">
        <v>29550</v>
      </c>
    </row>
    <row r="19" spans="1:13" ht="25.5" x14ac:dyDescent="0.3">
      <c r="A19" s="117" t="s">
        <v>713</v>
      </c>
      <c r="B19" s="114" t="s">
        <v>714</v>
      </c>
      <c r="C19" s="118">
        <v>42828</v>
      </c>
      <c r="D19" s="43" t="s">
        <v>82</v>
      </c>
      <c r="E19" s="27">
        <v>42809</v>
      </c>
      <c r="F19" s="27" t="s">
        <v>666</v>
      </c>
      <c r="G19" s="38" t="s">
        <v>80</v>
      </c>
      <c r="H19" s="67" t="s">
        <v>83</v>
      </c>
      <c r="I19" s="31" t="s">
        <v>88</v>
      </c>
      <c r="J19" s="32">
        <v>10</v>
      </c>
      <c r="K19" s="33">
        <v>28.45</v>
      </c>
      <c r="L19" s="34">
        <f t="shared" si="0"/>
        <v>45.52</v>
      </c>
      <c r="M19" s="33">
        <f t="shared" ref="M19:M26" si="1">J19*K19+L19</f>
        <v>330.02</v>
      </c>
    </row>
    <row r="20" spans="1:13" s="14" customFormat="1" ht="25.5" x14ac:dyDescent="0.2">
      <c r="A20" s="117" t="s">
        <v>713</v>
      </c>
      <c r="B20" s="114" t="s">
        <v>714</v>
      </c>
      <c r="C20" s="118">
        <v>42828</v>
      </c>
      <c r="D20" s="43" t="s">
        <v>82</v>
      </c>
      <c r="E20" s="27">
        <v>42809</v>
      </c>
      <c r="F20" s="27" t="s">
        <v>666</v>
      </c>
      <c r="G20" s="38" t="s">
        <v>80</v>
      </c>
      <c r="H20" s="67" t="s">
        <v>84</v>
      </c>
      <c r="I20" s="31" t="s">
        <v>89</v>
      </c>
      <c r="J20" s="32">
        <v>100</v>
      </c>
      <c r="K20" s="33">
        <v>94.84</v>
      </c>
      <c r="L20" s="34">
        <f t="shared" si="0"/>
        <v>1517.44</v>
      </c>
      <c r="M20" s="33">
        <f t="shared" si="1"/>
        <v>11001.44</v>
      </c>
    </row>
    <row r="21" spans="1:13" ht="25.5" x14ac:dyDescent="0.3">
      <c r="A21" s="117" t="s">
        <v>713</v>
      </c>
      <c r="B21" s="114" t="s">
        <v>714</v>
      </c>
      <c r="C21" s="118">
        <v>42828</v>
      </c>
      <c r="D21" s="43" t="s">
        <v>82</v>
      </c>
      <c r="E21" s="27">
        <v>42809</v>
      </c>
      <c r="F21" s="27" t="s">
        <v>666</v>
      </c>
      <c r="G21" s="38" t="s">
        <v>80</v>
      </c>
      <c r="H21" s="35" t="s">
        <v>85</v>
      </c>
      <c r="I21" s="31" t="s">
        <v>88</v>
      </c>
      <c r="J21" s="32">
        <v>100</v>
      </c>
      <c r="K21" s="33">
        <v>24</v>
      </c>
      <c r="L21" s="34">
        <f t="shared" si="0"/>
        <v>384</v>
      </c>
      <c r="M21" s="33">
        <f t="shared" si="1"/>
        <v>2784</v>
      </c>
    </row>
    <row r="22" spans="1:13" ht="25.5" x14ac:dyDescent="0.3">
      <c r="A22" s="117" t="s">
        <v>713</v>
      </c>
      <c r="B22" s="114" t="s">
        <v>714</v>
      </c>
      <c r="C22" s="118">
        <v>42828</v>
      </c>
      <c r="D22" s="43" t="s">
        <v>82</v>
      </c>
      <c r="E22" s="27">
        <v>42809</v>
      </c>
      <c r="F22" s="27" t="s">
        <v>666</v>
      </c>
      <c r="G22" s="38" t="s">
        <v>80</v>
      </c>
      <c r="H22" s="38" t="s">
        <v>86</v>
      </c>
      <c r="I22" s="31" t="s">
        <v>88</v>
      </c>
      <c r="J22" s="32">
        <v>50</v>
      </c>
      <c r="K22" s="33">
        <v>24</v>
      </c>
      <c r="L22" s="34">
        <f t="shared" si="0"/>
        <v>192</v>
      </c>
      <c r="M22" s="33">
        <f t="shared" si="1"/>
        <v>1392</v>
      </c>
    </row>
    <row r="23" spans="1:13" ht="25.5" x14ac:dyDescent="0.3">
      <c r="A23" s="117" t="s">
        <v>713</v>
      </c>
      <c r="B23" s="114" t="s">
        <v>714</v>
      </c>
      <c r="C23" s="118">
        <v>42828</v>
      </c>
      <c r="D23" s="43" t="s">
        <v>82</v>
      </c>
      <c r="E23" s="27">
        <v>42809</v>
      </c>
      <c r="F23" s="27" t="s">
        <v>666</v>
      </c>
      <c r="G23" s="38" t="s">
        <v>80</v>
      </c>
      <c r="H23" s="38" t="s">
        <v>87</v>
      </c>
      <c r="I23" s="31" t="s">
        <v>88</v>
      </c>
      <c r="J23" s="32">
        <v>50</v>
      </c>
      <c r="K23" s="33">
        <v>21.55</v>
      </c>
      <c r="L23" s="34">
        <f t="shared" si="0"/>
        <v>172.4</v>
      </c>
      <c r="M23" s="33">
        <f t="shared" si="1"/>
        <v>1249.9000000000001</v>
      </c>
    </row>
    <row r="24" spans="1:13" ht="25.5" x14ac:dyDescent="0.3">
      <c r="A24" s="117" t="s">
        <v>715</v>
      </c>
      <c r="B24" s="114" t="s">
        <v>716</v>
      </c>
      <c r="C24" s="118">
        <v>42828</v>
      </c>
      <c r="D24" s="43" t="s">
        <v>90</v>
      </c>
      <c r="E24" s="27">
        <v>42809</v>
      </c>
      <c r="F24" s="27" t="s">
        <v>630</v>
      </c>
      <c r="G24" s="38" t="s">
        <v>80</v>
      </c>
      <c r="H24" s="38" t="s">
        <v>91</v>
      </c>
      <c r="I24" s="31" t="s">
        <v>60</v>
      </c>
      <c r="J24" s="32">
        <v>4</v>
      </c>
      <c r="K24" s="33">
        <v>2758.63</v>
      </c>
      <c r="L24" s="34">
        <f t="shared" ref="L24:L48" si="2">J24*K24*0.16</f>
        <v>1765.5232000000001</v>
      </c>
      <c r="M24" s="33">
        <f t="shared" si="1"/>
        <v>12800.0432</v>
      </c>
    </row>
    <row r="25" spans="1:13" ht="25.5" x14ac:dyDescent="0.3">
      <c r="A25" s="117" t="s">
        <v>717</v>
      </c>
      <c r="B25" s="114" t="s">
        <v>718</v>
      </c>
      <c r="C25" s="118">
        <v>42828</v>
      </c>
      <c r="D25" s="43" t="s">
        <v>92</v>
      </c>
      <c r="E25" s="27">
        <v>42809</v>
      </c>
      <c r="F25" s="27" t="s">
        <v>630</v>
      </c>
      <c r="G25" s="38" t="s">
        <v>80</v>
      </c>
      <c r="H25" s="38" t="s">
        <v>93</v>
      </c>
      <c r="I25" s="31" t="s">
        <v>60</v>
      </c>
      <c r="J25" s="32">
        <v>4</v>
      </c>
      <c r="K25" s="33">
        <v>2070</v>
      </c>
      <c r="L25" s="34">
        <f t="shared" si="2"/>
        <v>1324.8</v>
      </c>
      <c r="M25" s="33">
        <f t="shared" si="1"/>
        <v>9604.7999999999993</v>
      </c>
    </row>
    <row r="26" spans="1:13" x14ac:dyDescent="0.3">
      <c r="A26" s="117" t="s">
        <v>719</v>
      </c>
      <c r="B26" s="114" t="s">
        <v>720</v>
      </c>
      <c r="C26" s="118">
        <v>42829</v>
      </c>
      <c r="D26" s="43">
        <v>10</v>
      </c>
      <c r="E26" s="27">
        <v>42810</v>
      </c>
      <c r="F26" s="27" t="s">
        <v>630</v>
      </c>
      <c r="G26" s="38" t="s">
        <v>94</v>
      </c>
      <c r="H26" s="38" t="s">
        <v>98</v>
      </c>
      <c r="I26" s="31" t="s">
        <v>99</v>
      </c>
      <c r="J26" s="32">
        <v>1</v>
      </c>
      <c r="K26" s="33">
        <v>6810.34</v>
      </c>
      <c r="L26" s="34">
        <f t="shared" si="2"/>
        <v>1089.6544000000001</v>
      </c>
      <c r="M26" s="33">
        <f t="shared" si="1"/>
        <v>7899.9944000000005</v>
      </c>
    </row>
    <row r="27" spans="1:13" ht="25.5" x14ac:dyDescent="0.3">
      <c r="A27" s="36"/>
      <c r="B27" s="114" t="s">
        <v>721</v>
      </c>
      <c r="C27" s="118">
        <v>42832</v>
      </c>
      <c r="D27" s="43"/>
      <c r="E27" s="27"/>
      <c r="F27" s="114" t="s">
        <v>42</v>
      </c>
      <c r="G27" s="38" t="s">
        <v>44</v>
      </c>
      <c r="H27" s="38" t="s">
        <v>100</v>
      </c>
      <c r="I27" s="31"/>
      <c r="J27" s="32"/>
      <c r="K27" s="33"/>
      <c r="L27" s="34">
        <f t="shared" si="2"/>
        <v>0</v>
      </c>
      <c r="M27" s="33">
        <v>33150</v>
      </c>
    </row>
    <row r="28" spans="1:13" ht="25.5" x14ac:dyDescent="0.3">
      <c r="A28" s="36"/>
      <c r="B28" s="114" t="s">
        <v>722</v>
      </c>
      <c r="C28" s="118">
        <v>42839</v>
      </c>
      <c r="D28" s="43"/>
      <c r="E28" s="27"/>
      <c r="F28" s="114" t="s">
        <v>42</v>
      </c>
      <c r="G28" s="38" t="s">
        <v>44</v>
      </c>
      <c r="H28" s="38" t="s">
        <v>103</v>
      </c>
      <c r="I28" s="31"/>
      <c r="J28" s="32"/>
      <c r="K28" s="33"/>
      <c r="L28" s="34">
        <f t="shared" si="2"/>
        <v>0</v>
      </c>
      <c r="M28" s="33">
        <v>34350</v>
      </c>
    </row>
    <row r="29" spans="1:13" ht="51" x14ac:dyDescent="0.3">
      <c r="A29" s="117" t="s">
        <v>723</v>
      </c>
      <c r="B29" s="114" t="s">
        <v>724</v>
      </c>
      <c r="C29" s="118">
        <v>42849</v>
      </c>
      <c r="D29" s="43" t="s">
        <v>106</v>
      </c>
      <c r="E29" s="27">
        <v>42831</v>
      </c>
      <c r="F29" s="27" t="s">
        <v>726</v>
      </c>
      <c r="G29" s="38" t="s">
        <v>107</v>
      </c>
      <c r="H29" s="38" t="s">
        <v>108</v>
      </c>
      <c r="I29" s="31" t="s">
        <v>89</v>
      </c>
      <c r="J29" s="32">
        <v>2</v>
      </c>
      <c r="K29" s="33">
        <v>3189.66</v>
      </c>
      <c r="L29" s="34">
        <f t="shared" si="2"/>
        <v>1020.6912</v>
      </c>
      <c r="M29" s="33">
        <f>J29*K29+L29</f>
        <v>7400.0111999999999</v>
      </c>
    </row>
    <row r="30" spans="1:13" ht="63.75" x14ac:dyDescent="0.3">
      <c r="A30" s="117" t="s">
        <v>723</v>
      </c>
      <c r="B30" s="114" t="s">
        <v>724</v>
      </c>
      <c r="C30" s="118">
        <v>42849</v>
      </c>
      <c r="D30" s="43" t="s">
        <v>106</v>
      </c>
      <c r="E30" s="27">
        <v>42831</v>
      </c>
      <c r="F30" s="27" t="s">
        <v>726</v>
      </c>
      <c r="G30" s="38" t="s">
        <v>107</v>
      </c>
      <c r="H30" s="38" t="s">
        <v>109</v>
      </c>
      <c r="I30" s="31" t="s">
        <v>89</v>
      </c>
      <c r="J30" s="32">
        <v>1</v>
      </c>
      <c r="K30" s="33">
        <v>1637.94</v>
      </c>
      <c r="L30" s="34">
        <f t="shared" si="2"/>
        <v>262.07040000000001</v>
      </c>
      <c r="M30" s="33">
        <f>J30*K30+L30</f>
        <v>1900.0104000000001</v>
      </c>
    </row>
    <row r="31" spans="1:13" ht="63.75" x14ac:dyDescent="0.3">
      <c r="A31" s="117" t="s">
        <v>723</v>
      </c>
      <c r="B31" s="114" t="s">
        <v>724</v>
      </c>
      <c r="C31" s="118">
        <v>42849</v>
      </c>
      <c r="D31" s="43" t="s">
        <v>106</v>
      </c>
      <c r="E31" s="27">
        <v>42831</v>
      </c>
      <c r="F31" s="27" t="s">
        <v>726</v>
      </c>
      <c r="G31" s="38" t="s">
        <v>107</v>
      </c>
      <c r="H31" s="38" t="s">
        <v>110</v>
      </c>
      <c r="I31" s="31" t="s">
        <v>89</v>
      </c>
      <c r="J31" s="32">
        <v>2</v>
      </c>
      <c r="K31" s="33">
        <v>948.28</v>
      </c>
      <c r="L31" s="34">
        <f t="shared" si="2"/>
        <v>303.44959999999998</v>
      </c>
      <c r="M31" s="33">
        <f>J31*K31+L31</f>
        <v>2200.0095999999999</v>
      </c>
    </row>
    <row r="32" spans="1:13" ht="51" x14ac:dyDescent="0.3">
      <c r="A32" s="117" t="s">
        <v>723</v>
      </c>
      <c r="B32" s="114" t="s">
        <v>724</v>
      </c>
      <c r="C32" s="118">
        <v>42849</v>
      </c>
      <c r="D32" s="43" t="s">
        <v>106</v>
      </c>
      <c r="E32" s="27">
        <v>42831</v>
      </c>
      <c r="F32" s="27" t="s">
        <v>726</v>
      </c>
      <c r="G32" s="38" t="s">
        <v>107</v>
      </c>
      <c r="H32" s="38" t="s">
        <v>111</v>
      </c>
      <c r="I32" s="31" t="s">
        <v>89</v>
      </c>
      <c r="J32" s="32">
        <v>5</v>
      </c>
      <c r="K32" s="33">
        <v>2413.8000000000002</v>
      </c>
      <c r="L32" s="34">
        <f t="shared" si="2"/>
        <v>1931.04</v>
      </c>
      <c r="M32" s="33">
        <f>J32*K32+L32</f>
        <v>14000.04</v>
      </c>
    </row>
    <row r="33" spans="1:13" ht="25.5" x14ac:dyDescent="0.3">
      <c r="A33" s="117" t="s">
        <v>723</v>
      </c>
      <c r="B33" s="114" t="s">
        <v>724</v>
      </c>
      <c r="C33" s="118">
        <v>42849</v>
      </c>
      <c r="D33" s="43" t="s">
        <v>106</v>
      </c>
      <c r="E33" s="27">
        <v>42831</v>
      </c>
      <c r="F33" s="27" t="s">
        <v>726</v>
      </c>
      <c r="G33" s="38" t="s">
        <v>107</v>
      </c>
      <c r="H33" s="38" t="s">
        <v>112</v>
      </c>
      <c r="I33" s="31" t="s">
        <v>89</v>
      </c>
      <c r="J33" s="32">
        <v>2</v>
      </c>
      <c r="K33" s="33">
        <v>1293.1099999999999</v>
      </c>
      <c r="L33" s="34">
        <f t="shared" si="2"/>
        <v>413.79519999999997</v>
      </c>
      <c r="M33" s="33">
        <f>J33*K33+L33-0.01</f>
        <v>3000.0051999999996</v>
      </c>
    </row>
    <row r="34" spans="1:13" ht="25.5" x14ac:dyDescent="0.3">
      <c r="A34" s="117" t="s">
        <v>723</v>
      </c>
      <c r="B34" s="114" t="s">
        <v>724</v>
      </c>
      <c r="C34" s="118">
        <v>42849</v>
      </c>
      <c r="D34" s="43" t="s">
        <v>106</v>
      </c>
      <c r="E34" s="27">
        <v>42831</v>
      </c>
      <c r="F34" s="27" t="s">
        <v>726</v>
      </c>
      <c r="G34" s="38" t="s">
        <v>107</v>
      </c>
      <c r="H34" s="38" t="s">
        <v>113</v>
      </c>
      <c r="I34" s="31" t="s">
        <v>89</v>
      </c>
      <c r="J34" s="32">
        <v>1</v>
      </c>
      <c r="K34" s="33">
        <v>1724.14</v>
      </c>
      <c r="L34" s="34">
        <f t="shared" si="2"/>
        <v>275.86240000000004</v>
      </c>
      <c r="M34" s="33">
        <f>J34*K34+L34</f>
        <v>2000.0024000000001</v>
      </c>
    </row>
    <row r="35" spans="1:13" ht="25.5" x14ac:dyDescent="0.3">
      <c r="A35" s="117" t="s">
        <v>723</v>
      </c>
      <c r="B35" s="114" t="s">
        <v>724</v>
      </c>
      <c r="C35" s="118">
        <v>42849</v>
      </c>
      <c r="D35" s="43" t="s">
        <v>106</v>
      </c>
      <c r="E35" s="27">
        <v>42831</v>
      </c>
      <c r="F35" s="27" t="s">
        <v>726</v>
      </c>
      <c r="G35" s="38" t="s">
        <v>107</v>
      </c>
      <c r="H35" s="38" t="s">
        <v>114</v>
      </c>
      <c r="I35" s="31" t="s">
        <v>89</v>
      </c>
      <c r="J35" s="32">
        <v>2</v>
      </c>
      <c r="K35" s="33">
        <v>2586.21</v>
      </c>
      <c r="L35" s="34">
        <f t="shared" si="2"/>
        <v>827.58720000000005</v>
      </c>
      <c r="M35" s="33">
        <f>J35*K35+L35</f>
        <v>6000.0072</v>
      </c>
    </row>
    <row r="36" spans="1:13" ht="25.5" x14ac:dyDescent="0.3">
      <c r="A36" s="117" t="s">
        <v>723</v>
      </c>
      <c r="B36" s="114" t="s">
        <v>724</v>
      </c>
      <c r="C36" s="118">
        <v>42849</v>
      </c>
      <c r="D36" s="43" t="s">
        <v>106</v>
      </c>
      <c r="E36" s="27">
        <v>42831</v>
      </c>
      <c r="F36" s="27" t="s">
        <v>726</v>
      </c>
      <c r="G36" s="38" t="s">
        <v>107</v>
      </c>
      <c r="H36" s="38" t="s">
        <v>115</v>
      </c>
      <c r="I36" s="31" t="s">
        <v>89</v>
      </c>
      <c r="J36" s="32">
        <v>2</v>
      </c>
      <c r="K36" s="33">
        <v>2068.9699999999998</v>
      </c>
      <c r="L36" s="34">
        <f t="shared" si="2"/>
        <v>662.07039999999995</v>
      </c>
      <c r="M36" s="33">
        <f>J36*K36+L36</f>
        <v>4800.0103999999992</v>
      </c>
    </row>
    <row r="37" spans="1:13" ht="25.5" x14ac:dyDescent="0.3">
      <c r="A37" s="36"/>
      <c r="B37" s="114" t="s">
        <v>725</v>
      </c>
      <c r="C37" s="118">
        <v>42846</v>
      </c>
      <c r="D37" s="43"/>
      <c r="E37" s="27"/>
      <c r="F37" s="114" t="s">
        <v>42</v>
      </c>
      <c r="G37" s="38" t="s">
        <v>44</v>
      </c>
      <c r="H37" s="38" t="s">
        <v>118</v>
      </c>
      <c r="I37" s="31"/>
      <c r="J37" s="32"/>
      <c r="K37" s="33"/>
      <c r="L37" s="34">
        <f t="shared" si="2"/>
        <v>0</v>
      </c>
      <c r="M37" s="33">
        <v>33150</v>
      </c>
    </row>
    <row r="38" spans="1:13" ht="25.5" x14ac:dyDescent="0.3">
      <c r="A38" s="117" t="s">
        <v>727</v>
      </c>
      <c r="B38" s="114" t="s">
        <v>728</v>
      </c>
      <c r="C38" s="118">
        <v>42842</v>
      </c>
      <c r="D38" s="43" t="s">
        <v>125</v>
      </c>
      <c r="E38" s="27">
        <v>42831</v>
      </c>
      <c r="F38" s="27" t="s">
        <v>630</v>
      </c>
      <c r="G38" s="38" t="s">
        <v>80</v>
      </c>
      <c r="H38" s="38" t="s">
        <v>81</v>
      </c>
      <c r="I38" s="31" t="s">
        <v>60</v>
      </c>
      <c r="J38" s="32">
        <v>3</v>
      </c>
      <c r="K38" s="33">
        <v>2758.62</v>
      </c>
      <c r="L38" s="34">
        <f t="shared" si="2"/>
        <v>1324.1376</v>
      </c>
      <c r="M38" s="33">
        <f t="shared" ref="M38:M48" si="3">J38*K38+L38</f>
        <v>9599.9976000000006</v>
      </c>
    </row>
    <row r="39" spans="1:13" ht="25.5" x14ac:dyDescent="0.3">
      <c r="A39" s="117" t="s">
        <v>729</v>
      </c>
      <c r="B39" s="114" t="s">
        <v>730</v>
      </c>
      <c r="C39" s="118">
        <v>42842</v>
      </c>
      <c r="D39" s="43" t="s">
        <v>126</v>
      </c>
      <c r="E39" s="27">
        <v>42831</v>
      </c>
      <c r="F39" s="27" t="s">
        <v>666</v>
      </c>
      <c r="G39" s="38" t="s">
        <v>80</v>
      </c>
      <c r="H39" s="38" t="s">
        <v>127</v>
      </c>
      <c r="I39" s="31" t="s">
        <v>89</v>
      </c>
      <c r="J39" s="32">
        <v>1</v>
      </c>
      <c r="K39" s="33">
        <v>450</v>
      </c>
      <c r="L39" s="34">
        <f t="shared" si="2"/>
        <v>72</v>
      </c>
      <c r="M39" s="33">
        <f t="shared" si="3"/>
        <v>522</v>
      </c>
    </row>
    <row r="40" spans="1:13" ht="25.5" x14ac:dyDescent="0.3">
      <c r="A40" s="117" t="s">
        <v>729</v>
      </c>
      <c r="B40" s="114" t="s">
        <v>730</v>
      </c>
      <c r="C40" s="118">
        <v>42842</v>
      </c>
      <c r="D40" s="43" t="s">
        <v>126</v>
      </c>
      <c r="E40" s="27">
        <v>42831</v>
      </c>
      <c r="F40" s="27" t="s">
        <v>666</v>
      </c>
      <c r="G40" s="38" t="s">
        <v>80</v>
      </c>
      <c r="H40" s="38" t="s">
        <v>128</v>
      </c>
      <c r="I40" s="31" t="s">
        <v>89</v>
      </c>
      <c r="J40" s="32">
        <v>12</v>
      </c>
      <c r="K40" s="33">
        <v>7</v>
      </c>
      <c r="L40" s="34">
        <f t="shared" si="2"/>
        <v>13.44</v>
      </c>
      <c r="M40" s="33">
        <f t="shared" si="3"/>
        <v>97.44</v>
      </c>
    </row>
    <row r="41" spans="1:13" ht="25.5" x14ac:dyDescent="0.3">
      <c r="A41" s="117" t="s">
        <v>729</v>
      </c>
      <c r="B41" s="114" t="s">
        <v>730</v>
      </c>
      <c r="C41" s="118">
        <v>42842</v>
      </c>
      <c r="D41" s="43" t="s">
        <v>126</v>
      </c>
      <c r="E41" s="27">
        <v>42831</v>
      </c>
      <c r="F41" s="27" t="s">
        <v>666</v>
      </c>
      <c r="G41" s="38" t="s">
        <v>80</v>
      </c>
      <c r="H41" s="38" t="s">
        <v>129</v>
      </c>
      <c r="I41" s="31" t="s">
        <v>89</v>
      </c>
      <c r="J41" s="32">
        <v>8</v>
      </c>
      <c r="K41" s="33">
        <v>12</v>
      </c>
      <c r="L41" s="34">
        <f t="shared" si="2"/>
        <v>15.36</v>
      </c>
      <c r="M41" s="33">
        <f t="shared" si="3"/>
        <v>111.36</v>
      </c>
    </row>
    <row r="42" spans="1:13" ht="25.5" x14ac:dyDescent="0.3">
      <c r="A42" s="117" t="s">
        <v>729</v>
      </c>
      <c r="B42" s="114" t="s">
        <v>730</v>
      </c>
      <c r="C42" s="118">
        <v>42842</v>
      </c>
      <c r="D42" s="43" t="s">
        <v>126</v>
      </c>
      <c r="E42" s="27">
        <v>42831</v>
      </c>
      <c r="F42" s="27" t="s">
        <v>666</v>
      </c>
      <c r="G42" s="38" t="s">
        <v>80</v>
      </c>
      <c r="H42" s="38" t="s">
        <v>130</v>
      </c>
      <c r="I42" s="31" t="s">
        <v>89</v>
      </c>
      <c r="J42" s="32">
        <v>1</v>
      </c>
      <c r="K42" s="33">
        <v>125</v>
      </c>
      <c r="L42" s="34">
        <f t="shared" si="2"/>
        <v>20</v>
      </c>
      <c r="M42" s="33">
        <f t="shared" si="3"/>
        <v>145</v>
      </c>
    </row>
    <row r="43" spans="1:13" ht="25.5" x14ac:dyDescent="0.3">
      <c r="A43" s="117" t="s">
        <v>731</v>
      </c>
      <c r="B43" s="114" t="s">
        <v>732</v>
      </c>
      <c r="C43" s="118">
        <v>42842</v>
      </c>
      <c r="D43" s="43" t="s">
        <v>131</v>
      </c>
      <c r="E43" s="27">
        <v>42831</v>
      </c>
      <c r="F43" s="27" t="s">
        <v>666</v>
      </c>
      <c r="G43" s="38" t="s">
        <v>80</v>
      </c>
      <c r="H43" s="38" t="s">
        <v>132</v>
      </c>
      <c r="I43" s="31" t="s">
        <v>89</v>
      </c>
      <c r="J43" s="32">
        <v>50</v>
      </c>
      <c r="K43" s="33">
        <v>110</v>
      </c>
      <c r="L43" s="34">
        <f t="shared" si="2"/>
        <v>880</v>
      </c>
      <c r="M43" s="33">
        <f t="shared" si="3"/>
        <v>6380</v>
      </c>
    </row>
    <row r="44" spans="1:13" ht="25.5" x14ac:dyDescent="0.3">
      <c r="A44" s="117" t="s">
        <v>731</v>
      </c>
      <c r="B44" s="114" t="s">
        <v>732</v>
      </c>
      <c r="C44" s="118">
        <v>42842</v>
      </c>
      <c r="D44" s="43" t="s">
        <v>131</v>
      </c>
      <c r="E44" s="27">
        <v>42831</v>
      </c>
      <c r="F44" s="27" t="s">
        <v>666</v>
      </c>
      <c r="G44" s="38" t="s">
        <v>80</v>
      </c>
      <c r="H44" s="38" t="s">
        <v>87</v>
      </c>
      <c r="I44" s="31" t="s">
        <v>88</v>
      </c>
      <c r="J44" s="32">
        <v>25</v>
      </c>
      <c r="K44" s="33">
        <v>21.56</v>
      </c>
      <c r="L44" s="34">
        <f t="shared" si="2"/>
        <v>86.24</v>
      </c>
      <c r="M44" s="33">
        <f t="shared" si="3"/>
        <v>625.24</v>
      </c>
    </row>
    <row r="45" spans="1:13" ht="25.5" x14ac:dyDescent="0.3">
      <c r="A45" s="117" t="s">
        <v>733</v>
      </c>
      <c r="B45" s="114" t="s">
        <v>734</v>
      </c>
      <c r="C45" s="118">
        <v>42835</v>
      </c>
      <c r="D45" s="43" t="s">
        <v>137</v>
      </c>
      <c r="E45" s="27">
        <v>42828</v>
      </c>
      <c r="F45" s="27" t="s">
        <v>631</v>
      </c>
      <c r="G45" s="38" t="s">
        <v>138</v>
      </c>
      <c r="H45" s="38" t="s">
        <v>140</v>
      </c>
      <c r="I45" s="31" t="s">
        <v>142</v>
      </c>
      <c r="J45" s="32">
        <v>2</v>
      </c>
      <c r="K45" s="33">
        <v>1650</v>
      </c>
      <c r="L45" s="34">
        <f t="shared" si="2"/>
        <v>528</v>
      </c>
      <c r="M45" s="33">
        <f t="shared" si="3"/>
        <v>3828</v>
      </c>
    </row>
    <row r="46" spans="1:13" ht="25.5" x14ac:dyDescent="0.3">
      <c r="A46" s="117" t="s">
        <v>733</v>
      </c>
      <c r="B46" s="114" t="s">
        <v>734</v>
      </c>
      <c r="C46" s="118">
        <v>42835</v>
      </c>
      <c r="D46" s="43" t="s">
        <v>137</v>
      </c>
      <c r="E46" s="27">
        <v>42828</v>
      </c>
      <c r="F46" s="27" t="s">
        <v>631</v>
      </c>
      <c r="G46" s="38" t="s">
        <v>138</v>
      </c>
      <c r="H46" s="38" t="s">
        <v>139</v>
      </c>
      <c r="I46" s="31" t="s">
        <v>142</v>
      </c>
      <c r="J46" s="32">
        <v>2</v>
      </c>
      <c r="K46" s="33">
        <v>1540</v>
      </c>
      <c r="L46" s="34">
        <f t="shared" si="2"/>
        <v>492.8</v>
      </c>
      <c r="M46" s="33">
        <f t="shared" si="3"/>
        <v>3572.8</v>
      </c>
    </row>
    <row r="47" spans="1:13" ht="25.5" x14ac:dyDescent="0.3">
      <c r="A47" s="117" t="s">
        <v>733</v>
      </c>
      <c r="B47" s="114" t="s">
        <v>734</v>
      </c>
      <c r="C47" s="118">
        <v>42835</v>
      </c>
      <c r="D47" s="43" t="s">
        <v>137</v>
      </c>
      <c r="E47" s="27">
        <v>42828</v>
      </c>
      <c r="F47" s="27" t="s">
        <v>631</v>
      </c>
      <c r="G47" s="38" t="s">
        <v>138</v>
      </c>
      <c r="H47" s="38" t="s">
        <v>141</v>
      </c>
      <c r="I47" s="31" t="s">
        <v>142</v>
      </c>
      <c r="J47" s="32">
        <v>2</v>
      </c>
      <c r="K47" s="33">
        <v>1540</v>
      </c>
      <c r="L47" s="34">
        <f t="shared" si="2"/>
        <v>492.8</v>
      </c>
      <c r="M47" s="33">
        <f t="shared" si="3"/>
        <v>3572.8</v>
      </c>
    </row>
    <row r="48" spans="1:13" ht="25.5" x14ac:dyDescent="0.3">
      <c r="A48" s="117" t="s">
        <v>733</v>
      </c>
      <c r="B48" s="114" t="s">
        <v>734</v>
      </c>
      <c r="C48" s="118">
        <v>42835</v>
      </c>
      <c r="D48" s="43" t="s">
        <v>137</v>
      </c>
      <c r="E48" s="27">
        <v>42828</v>
      </c>
      <c r="F48" s="27" t="s">
        <v>631</v>
      </c>
      <c r="G48" s="38" t="s">
        <v>138</v>
      </c>
      <c r="H48" s="38" t="s">
        <v>78</v>
      </c>
      <c r="I48" s="31" t="s">
        <v>142</v>
      </c>
      <c r="J48" s="32">
        <v>6</v>
      </c>
      <c r="K48" s="33">
        <v>495</v>
      </c>
      <c r="L48" s="34">
        <f t="shared" si="2"/>
        <v>475.2</v>
      </c>
      <c r="M48" s="33">
        <f t="shared" si="3"/>
        <v>3445.2</v>
      </c>
    </row>
    <row r="49" spans="1:13" ht="25.5" x14ac:dyDescent="0.3">
      <c r="A49" s="117" t="s">
        <v>735</v>
      </c>
      <c r="B49" s="114" t="s">
        <v>736</v>
      </c>
      <c r="C49" s="118">
        <v>42835</v>
      </c>
      <c r="D49" s="43" t="s">
        <v>144</v>
      </c>
      <c r="E49" s="27">
        <v>42828</v>
      </c>
      <c r="F49" s="27" t="s">
        <v>666</v>
      </c>
      <c r="G49" s="38" t="s">
        <v>80</v>
      </c>
      <c r="H49" s="38" t="s">
        <v>145</v>
      </c>
      <c r="I49" s="31" t="s">
        <v>89</v>
      </c>
      <c r="J49" s="32">
        <v>10</v>
      </c>
      <c r="K49" s="33">
        <v>5.5</v>
      </c>
      <c r="L49" s="34">
        <f t="shared" ref="L49:L74" si="4">J49*K49*0.16</f>
        <v>8.8000000000000007</v>
      </c>
      <c r="M49" s="33">
        <f t="shared" ref="M49:M74" si="5">J49*K49+L49</f>
        <v>63.8</v>
      </c>
    </row>
    <row r="50" spans="1:13" ht="25.5" x14ac:dyDescent="0.3">
      <c r="A50" s="117" t="s">
        <v>735</v>
      </c>
      <c r="B50" s="114" t="s">
        <v>736</v>
      </c>
      <c r="C50" s="118">
        <v>42835</v>
      </c>
      <c r="D50" s="43" t="s">
        <v>144</v>
      </c>
      <c r="E50" s="27">
        <v>42828</v>
      </c>
      <c r="F50" s="27" t="s">
        <v>666</v>
      </c>
      <c r="G50" s="38" t="s">
        <v>80</v>
      </c>
      <c r="H50" s="38" t="s">
        <v>146</v>
      </c>
      <c r="I50" s="31" t="s">
        <v>89</v>
      </c>
      <c r="J50" s="32">
        <v>2</v>
      </c>
      <c r="K50" s="33">
        <v>13</v>
      </c>
      <c r="L50" s="34">
        <f t="shared" si="4"/>
        <v>4.16</v>
      </c>
      <c r="M50" s="33">
        <f t="shared" si="5"/>
        <v>30.16</v>
      </c>
    </row>
    <row r="51" spans="1:13" ht="25.5" x14ac:dyDescent="0.3">
      <c r="A51" s="117" t="s">
        <v>735</v>
      </c>
      <c r="B51" s="114" t="s">
        <v>736</v>
      </c>
      <c r="C51" s="118">
        <v>42835</v>
      </c>
      <c r="D51" s="43" t="s">
        <v>144</v>
      </c>
      <c r="E51" s="27">
        <v>42828</v>
      </c>
      <c r="F51" s="27" t="s">
        <v>666</v>
      </c>
      <c r="G51" s="38" t="s">
        <v>80</v>
      </c>
      <c r="H51" s="38" t="s">
        <v>147</v>
      </c>
      <c r="I51" s="31" t="s">
        <v>89</v>
      </c>
      <c r="J51" s="32">
        <v>2</v>
      </c>
      <c r="K51" s="33">
        <v>33</v>
      </c>
      <c r="L51" s="34">
        <f t="shared" si="4"/>
        <v>10.56</v>
      </c>
      <c r="M51" s="33">
        <f t="shared" si="5"/>
        <v>76.56</v>
      </c>
    </row>
    <row r="52" spans="1:13" ht="25.5" x14ac:dyDescent="0.3">
      <c r="A52" s="117" t="s">
        <v>735</v>
      </c>
      <c r="B52" s="114" t="s">
        <v>736</v>
      </c>
      <c r="C52" s="118">
        <v>42835</v>
      </c>
      <c r="D52" s="43" t="s">
        <v>144</v>
      </c>
      <c r="E52" s="27">
        <v>42828</v>
      </c>
      <c r="F52" s="27" t="s">
        <v>666</v>
      </c>
      <c r="G52" s="38" t="s">
        <v>80</v>
      </c>
      <c r="H52" s="38" t="s">
        <v>148</v>
      </c>
      <c r="I52" s="31" t="s">
        <v>89</v>
      </c>
      <c r="J52" s="32">
        <v>2</v>
      </c>
      <c r="K52" s="33">
        <v>15</v>
      </c>
      <c r="L52" s="34">
        <f t="shared" si="4"/>
        <v>4.8</v>
      </c>
      <c r="M52" s="33">
        <f t="shared" si="5"/>
        <v>34.799999999999997</v>
      </c>
    </row>
    <row r="53" spans="1:13" ht="25.5" x14ac:dyDescent="0.3">
      <c r="A53" s="117" t="s">
        <v>735</v>
      </c>
      <c r="B53" s="114" t="s">
        <v>736</v>
      </c>
      <c r="C53" s="118">
        <v>42835</v>
      </c>
      <c r="D53" s="43" t="s">
        <v>144</v>
      </c>
      <c r="E53" s="27">
        <v>42828</v>
      </c>
      <c r="F53" s="27" t="s">
        <v>666</v>
      </c>
      <c r="G53" s="38" t="s">
        <v>80</v>
      </c>
      <c r="H53" s="38" t="s">
        <v>149</v>
      </c>
      <c r="I53" s="31" t="s">
        <v>89</v>
      </c>
      <c r="J53" s="32">
        <v>12</v>
      </c>
      <c r="K53" s="33">
        <v>3</v>
      </c>
      <c r="L53" s="34">
        <f t="shared" si="4"/>
        <v>5.76</v>
      </c>
      <c r="M53" s="33">
        <f t="shared" si="5"/>
        <v>41.76</v>
      </c>
    </row>
    <row r="54" spans="1:13" ht="25.5" x14ac:dyDescent="0.3">
      <c r="A54" s="117" t="s">
        <v>735</v>
      </c>
      <c r="B54" s="114" t="s">
        <v>736</v>
      </c>
      <c r="C54" s="118">
        <v>42835</v>
      </c>
      <c r="D54" s="43" t="s">
        <v>144</v>
      </c>
      <c r="E54" s="27">
        <v>42828</v>
      </c>
      <c r="F54" s="27" t="s">
        <v>666</v>
      </c>
      <c r="G54" s="38" t="s">
        <v>80</v>
      </c>
      <c r="H54" s="38" t="s">
        <v>150</v>
      </c>
      <c r="I54" s="31" t="s">
        <v>89</v>
      </c>
      <c r="J54" s="32">
        <v>2</v>
      </c>
      <c r="K54" s="33">
        <v>3</v>
      </c>
      <c r="L54" s="34">
        <f t="shared" si="4"/>
        <v>0.96</v>
      </c>
      <c r="M54" s="33">
        <f t="shared" si="5"/>
        <v>6.96</v>
      </c>
    </row>
    <row r="55" spans="1:13" ht="25.5" x14ac:dyDescent="0.3">
      <c r="A55" s="117" t="s">
        <v>735</v>
      </c>
      <c r="B55" s="114" t="s">
        <v>736</v>
      </c>
      <c r="C55" s="118">
        <v>42835</v>
      </c>
      <c r="D55" s="43" t="s">
        <v>144</v>
      </c>
      <c r="E55" s="27">
        <v>42828</v>
      </c>
      <c r="F55" s="27" t="s">
        <v>666</v>
      </c>
      <c r="G55" s="38" t="s">
        <v>80</v>
      </c>
      <c r="H55" s="38" t="s">
        <v>151</v>
      </c>
      <c r="I55" s="31" t="s">
        <v>89</v>
      </c>
      <c r="J55" s="32">
        <v>1</v>
      </c>
      <c r="K55" s="33">
        <v>1145</v>
      </c>
      <c r="L55" s="34">
        <f t="shared" si="4"/>
        <v>183.20000000000002</v>
      </c>
      <c r="M55" s="33">
        <f t="shared" si="5"/>
        <v>1328.2</v>
      </c>
    </row>
    <row r="56" spans="1:13" ht="25.5" x14ac:dyDescent="0.3">
      <c r="A56" s="117" t="s">
        <v>737</v>
      </c>
      <c r="B56" s="114" t="s">
        <v>738</v>
      </c>
      <c r="C56" s="118">
        <v>42835</v>
      </c>
      <c r="D56" s="43" t="s">
        <v>152</v>
      </c>
      <c r="E56" s="27">
        <v>42828</v>
      </c>
      <c r="F56" s="27" t="s">
        <v>666</v>
      </c>
      <c r="G56" s="38" t="s">
        <v>80</v>
      </c>
      <c r="H56" s="38" t="s">
        <v>153</v>
      </c>
      <c r="I56" s="31" t="s">
        <v>163</v>
      </c>
      <c r="J56" s="32">
        <v>2</v>
      </c>
      <c r="K56" s="33">
        <v>119.65</v>
      </c>
      <c r="L56" s="34">
        <f t="shared" ref="L56:L65" si="6">J56*K56*0.16</f>
        <v>38.288000000000004</v>
      </c>
      <c r="M56" s="33">
        <f t="shared" ref="M56:M65" si="7">J56*K56+L56</f>
        <v>277.58800000000002</v>
      </c>
    </row>
    <row r="57" spans="1:13" ht="25.5" x14ac:dyDescent="0.3">
      <c r="A57" s="117" t="s">
        <v>737</v>
      </c>
      <c r="B57" s="114" t="s">
        <v>738</v>
      </c>
      <c r="C57" s="118">
        <v>42835</v>
      </c>
      <c r="D57" s="43" t="s">
        <v>152</v>
      </c>
      <c r="E57" s="27">
        <v>42828</v>
      </c>
      <c r="F57" s="27" t="s">
        <v>666</v>
      </c>
      <c r="G57" s="38" t="s">
        <v>80</v>
      </c>
      <c r="H57" s="38" t="s">
        <v>154</v>
      </c>
      <c r="I57" s="31" t="s">
        <v>164</v>
      </c>
      <c r="J57" s="32">
        <v>2</v>
      </c>
      <c r="K57" s="33">
        <v>475</v>
      </c>
      <c r="L57" s="34">
        <f t="shared" si="6"/>
        <v>152</v>
      </c>
      <c r="M57" s="33">
        <f t="shared" si="7"/>
        <v>1102</v>
      </c>
    </row>
    <row r="58" spans="1:13" ht="25.5" x14ac:dyDescent="0.3">
      <c r="A58" s="117" t="s">
        <v>737</v>
      </c>
      <c r="B58" s="114" t="s">
        <v>738</v>
      </c>
      <c r="C58" s="118">
        <v>42835</v>
      </c>
      <c r="D58" s="43" t="s">
        <v>152</v>
      </c>
      <c r="E58" s="27">
        <v>42828</v>
      </c>
      <c r="F58" s="27" t="s">
        <v>666</v>
      </c>
      <c r="G58" s="38" t="s">
        <v>80</v>
      </c>
      <c r="H58" s="38" t="s">
        <v>155</v>
      </c>
      <c r="I58" s="31" t="s">
        <v>163</v>
      </c>
      <c r="J58" s="32">
        <v>4</v>
      </c>
      <c r="K58" s="33">
        <v>49</v>
      </c>
      <c r="L58" s="34">
        <f t="shared" si="6"/>
        <v>31.36</v>
      </c>
      <c r="M58" s="33">
        <f t="shared" si="7"/>
        <v>227.36</v>
      </c>
    </row>
    <row r="59" spans="1:13" ht="25.5" x14ac:dyDescent="0.3">
      <c r="A59" s="117" t="s">
        <v>737</v>
      </c>
      <c r="B59" s="114" t="s">
        <v>738</v>
      </c>
      <c r="C59" s="118">
        <v>42835</v>
      </c>
      <c r="D59" s="43" t="s">
        <v>152</v>
      </c>
      <c r="E59" s="27">
        <v>42828</v>
      </c>
      <c r="F59" s="27" t="s">
        <v>666</v>
      </c>
      <c r="G59" s="38" t="s">
        <v>80</v>
      </c>
      <c r="H59" s="38" t="s">
        <v>156</v>
      </c>
      <c r="I59" s="31" t="s">
        <v>163</v>
      </c>
      <c r="J59" s="32">
        <v>6</v>
      </c>
      <c r="K59" s="33">
        <v>79</v>
      </c>
      <c r="L59" s="34">
        <f t="shared" si="6"/>
        <v>75.84</v>
      </c>
      <c r="M59" s="33">
        <f t="shared" si="7"/>
        <v>549.84</v>
      </c>
    </row>
    <row r="60" spans="1:13" ht="25.5" x14ac:dyDescent="0.3">
      <c r="A60" s="117" t="s">
        <v>737</v>
      </c>
      <c r="B60" s="114" t="s">
        <v>738</v>
      </c>
      <c r="C60" s="118">
        <v>42835</v>
      </c>
      <c r="D60" s="43" t="s">
        <v>152</v>
      </c>
      <c r="E60" s="27">
        <v>42828</v>
      </c>
      <c r="F60" s="27" t="s">
        <v>666</v>
      </c>
      <c r="G60" s="38" t="s">
        <v>80</v>
      </c>
      <c r="H60" s="38" t="s">
        <v>157</v>
      </c>
      <c r="I60" s="31" t="s">
        <v>89</v>
      </c>
      <c r="J60" s="32">
        <v>20</v>
      </c>
      <c r="K60" s="33">
        <v>4</v>
      </c>
      <c r="L60" s="34">
        <f t="shared" si="6"/>
        <v>12.8</v>
      </c>
      <c r="M60" s="33">
        <f t="shared" si="7"/>
        <v>92.8</v>
      </c>
    </row>
    <row r="61" spans="1:13" ht="25.5" x14ac:dyDescent="0.3">
      <c r="A61" s="117" t="s">
        <v>737</v>
      </c>
      <c r="B61" s="114" t="s">
        <v>738</v>
      </c>
      <c r="C61" s="118">
        <v>42835</v>
      </c>
      <c r="D61" s="43" t="s">
        <v>152</v>
      </c>
      <c r="E61" s="27">
        <v>42828</v>
      </c>
      <c r="F61" s="27" t="s">
        <v>666</v>
      </c>
      <c r="G61" s="38" t="s">
        <v>80</v>
      </c>
      <c r="H61" s="38" t="s">
        <v>158</v>
      </c>
      <c r="I61" s="31" t="s">
        <v>89</v>
      </c>
      <c r="J61" s="32">
        <v>10</v>
      </c>
      <c r="K61" s="33">
        <v>4</v>
      </c>
      <c r="L61" s="34">
        <f t="shared" si="6"/>
        <v>6.4</v>
      </c>
      <c r="M61" s="33">
        <f t="shared" si="7"/>
        <v>46.4</v>
      </c>
    </row>
    <row r="62" spans="1:13" ht="25.5" x14ac:dyDescent="0.3">
      <c r="A62" s="117" t="s">
        <v>737</v>
      </c>
      <c r="B62" s="114" t="s">
        <v>738</v>
      </c>
      <c r="C62" s="118">
        <v>42835</v>
      </c>
      <c r="D62" s="43" t="s">
        <v>152</v>
      </c>
      <c r="E62" s="27">
        <v>42828</v>
      </c>
      <c r="F62" s="27" t="s">
        <v>666</v>
      </c>
      <c r="G62" s="38" t="s">
        <v>80</v>
      </c>
      <c r="H62" s="38" t="s">
        <v>159</v>
      </c>
      <c r="I62" s="31" t="s">
        <v>89</v>
      </c>
      <c r="J62" s="32">
        <v>20</v>
      </c>
      <c r="K62" s="33">
        <v>3</v>
      </c>
      <c r="L62" s="34">
        <f t="shared" si="6"/>
        <v>9.6</v>
      </c>
      <c r="M62" s="33">
        <f t="shared" si="7"/>
        <v>69.599999999999994</v>
      </c>
    </row>
    <row r="63" spans="1:13" ht="25.5" x14ac:dyDescent="0.3">
      <c r="A63" s="117" t="s">
        <v>737</v>
      </c>
      <c r="B63" s="114" t="s">
        <v>738</v>
      </c>
      <c r="C63" s="118">
        <v>42835</v>
      </c>
      <c r="D63" s="43" t="s">
        <v>152</v>
      </c>
      <c r="E63" s="27">
        <v>42828</v>
      </c>
      <c r="F63" s="27" t="s">
        <v>666</v>
      </c>
      <c r="G63" s="38" t="s">
        <v>80</v>
      </c>
      <c r="H63" s="38" t="s">
        <v>160</v>
      </c>
      <c r="I63" s="31" t="s">
        <v>89</v>
      </c>
      <c r="J63" s="32">
        <v>4</v>
      </c>
      <c r="K63" s="33">
        <v>3</v>
      </c>
      <c r="L63" s="34">
        <f t="shared" si="6"/>
        <v>1.92</v>
      </c>
      <c r="M63" s="33">
        <f t="shared" si="7"/>
        <v>13.92</v>
      </c>
    </row>
    <row r="64" spans="1:13" ht="25.5" x14ac:dyDescent="0.3">
      <c r="A64" s="117" t="s">
        <v>737</v>
      </c>
      <c r="B64" s="114" t="s">
        <v>738</v>
      </c>
      <c r="C64" s="118">
        <v>42835</v>
      </c>
      <c r="D64" s="43" t="s">
        <v>152</v>
      </c>
      <c r="E64" s="27">
        <v>42828</v>
      </c>
      <c r="F64" s="27" t="s">
        <v>666</v>
      </c>
      <c r="G64" s="38" t="s">
        <v>80</v>
      </c>
      <c r="H64" s="38" t="s">
        <v>161</v>
      </c>
      <c r="I64" s="31" t="s">
        <v>89</v>
      </c>
      <c r="J64" s="32">
        <v>4</v>
      </c>
      <c r="K64" s="33">
        <v>5</v>
      </c>
      <c r="L64" s="34">
        <f t="shared" si="6"/>
        <v>3.2</v>
      </c>
      <c r="M64" s="33">
        <f t="shared" si="7"/>
        <v>23.2</v>
      </c>
    </row>
    <row r="65" spans="1:13" ht="25.5" x14ac:dyDescent="0.3">
      <c r="A65" s="117" t="s">
        <v>737</v>
      </c>
      <c r="B65" s="114" t="s">
        <v>738</v>
      </c>
      <c r="C65" s="118">
        <v>42835</v>
      </c>
      <c r="D65" s="43" t="s">
        <v>152</v>
      </c>
      <c r="E65" s="27">
        <v>42828</v>
      </c>
      <c r="F65" s="27" t="s">
        <v>666</v>
      </c>
      <c r="G65" s="38" t="s">
        <v>80</v>
      </c>
      <c r="H65" s="38" t="s">
        <v>162</v>
      </c>
      <c r="I65" s="31" t="s">
        <v>89</v>
      </c>
      <c r="J65" s="32">
        <v>1</v>
      </c>
      <c r="K65" s="33">
        <v>129</v>
      </c>
      <c r="L65" s="34">
        <f t="shared" si="6"/>
        <v>20.64</v>
      </c>
      <c r="M65" s="33">
        <f t="shared" si="7"/>
        <v>149.63999999999999</v>
      </c>
    </row>
    <row r="66" spans="1:13" ht="25.5" x14ac:dyDescent="0.3">
      <c r="A66" s="117" t="s">
        <v>739</v>
      </c>
      <c r="B66" s="114" t="s">
        <v>740</v>
      </c>
      <c r="C66" s="118">
        <v>42835</v>
      </c>
      <c r="D66" s="43" t="s">
        <v>165</v>
      </c>
      <c r="E66" s="27">
        <v>42828</v>
      </c>
      <c r="F66" s="27" t="s">
        <v>666</v>
      </c>
      <c r="G66" s="38" t="s">
        <v>80</v>
      </c>
      <c r="H66" s="38" t="s">
        <v>166</v>
      </c>
      <c r="I66" s="31" t="s">
        <v>163</v>
      </c>
      <c r="J66" s="32">
        <v>4</v>
      </c>
      <c r="K66" s="33">
        <v>229.95</v>
      </c>
      <c r="L66" s="34">
        <f t="shared" si="4"/>
        <v>147.16800000000001</v>
      </c>
      <c r="M66" s="33">
        <f t="shared" si="5"/>
        <v>1066.9679999999998</v>
      </c>
    </row>
    <row r="67" spans="1:13" ht="25.5" x14ac:dyDescent="0.3">
      <c r="A67" s="117" t="s">
        <v>739</v>
      </c>
      <c r="B67" s="114" t="s">
        <v>740</v>
      </c>
      <c r="C67" s="118">
        <v>42835</v>
      </c>
      <c r="D67" s="43" t="s">
        <v>165</v>
      </c>
      <c r="E67" s="27">
        <v>42828</v>
      </c>
      <c r="F67" s="27" t="s">
        <v>666</v>
      </c>
      <c r="G67" s="38" t="s">
        <v>80</v>
      </c>
      <c r="H67" s="38" t="s">
        <v>167</v>
      </c>
      <c r="I67" s="31" t="s">
        <v>89</v>
      </c>
      <c r="J67" s="32">
        <v>2</v>
      </c>
      <c r="K67" s="33">
        <v>36</v>
      </c>
      <c r="L67" s="34">
        <f t="shared" si="4"/>
        <v>11.52</v>
      </c>
      <c r="M67" s="33">
        <f t="shared" si="5"/>
        <v>83.52</v>
      </c>
    </row>
    <row r="68" spans="1:13" ht="25.5" x14ac:dyDescent="0.3">
      <c r="A68" s="117" t="s">
        <v>739</v>
      </c>
      <c r="B68" s="114" t="s">
        <v>740</v>
      </c>
      <c r="C68" s="118">
        <v>42835</v>
      </c>
      <c r="D68" s="43" t="s">
        <v>165</v>
      </c>
      <c r="E68" s="27">
        <v>42828</v>
      </c>
      <c r="F68" s="27" t="s">
        <v>666</v>
      </c>
      <c r="G68" s="38" t="s">
        <v>80</v>
      </c>
      <c r="H68" s="38" t="s">
        <v>168</v>
      </c>
      <c r="I68" s="31" t="s">
        <v>89</v>
      </c>
      <c r="J68" s="32">
        <v>2</v>
      </c>
      <c r="K68" s="33">
        <v>35</v>
      </c>
      <c r="L68" s="34">
        <f t="shared" si="4"/>
        <v>11.200000000000001</v>
      </c>
      <c r="M68" s="33">
        <f t="shared" si="5"/>
        <v>81.2</v>
      </c>
    </row>
    <row r="69" spans="1:13" ht="25.5" x14ac:dyDescent="0.3">
      <c r="A69" s="117" t="s">
        <v>739</v>
      </c>
      <c r="B69" s="114" t="s">
        <v>740</v>
      </c>
      <c r="C69" s="118">
        <v>42835</v>
      </c>
      <c r="D69" s="43" t="s">
        <v>165</v>
      </c>
      <c r="E69" s="27">
        <v>42828</v>
      </c>
      <c r="F69" s="27" t="s">
        <v>666</v>
      </c>
      <c r="G69" s="38" t="s">
        <v>80</v>
      </c>
      <c r="H69" s="38" t="s">
        <v>169</v>
      </c>
      <c r="I69" s="31" t="s">
        <v>89</v>
      </c>
      <c r="J69" s="32">
        <v>4</v>
      </c>
      <c r="K69" s="33">
        <v>16</v>
      </c>
      <c r="L69" s="34">
        <f t="shared" si="4"/>
        <v>10.24</v>
      </c>
      <c r="M69" s="33">
        <f t="shared" si="5"/>
        <v>74.239999999999995</v>
      </c>
    </row>
    <row r="70" spans="1:13" ht="25.5" x14ac:dyDescent="0.3">
      <c r="A70" s="117" t="s">
        <v>739</v>
      </c>
      <c r="B70" s="114" t="s">
        <v>740</v>
      </c>
      <c r="C70" s="118">
        <v>42835</v>
      </c>
      <c r="D70" s="43" t="s">
        <v>165</v>
      </c>
      <c r="E70" s="27">
        <v>42828</v>
      </c>
      <c r="F70" s="27" t="s">
        <v>666</v>
      </c>
      <c r="G70" s="38" t="s">
        <v>80</v>
      </c>
      <c r="H70" s="38" t="s">
        <v>170</v>
      </c>
      <c r="I70" s="31" t="s">
        <v>89</v>
      </c>
      <c r="J70" s="32">
        <v>4</v>
      </c>
      <c r="K70" s="33">
        <v>16</v>
      </c>
      <c r="L70" s="34">
        <f t="shared" si="4"/>
        <v>10.24</v>
      </c>
      <c r="M70" s="33">
        <f t="shared" si="5"/>
        <v>74.239999999999995</v>
      </c>
    </row>
    <row r="71" spans="1:13" ht="25.5" x14ac:dyDescent="0.3">
      <c r="A71" s="117" t="s">
        <v>739</v>
      </c>
      <c r="B71" s="114" t="s">
        <v>740</v>
      </c>
      <c r="C71" s="118">
        <v>42835</v>
      </c>
      <c r="D71" s="43" t="s">
        <v>165</v>
      </c>
      <c r="E71" s="27">
        <v>42828</v>
      </c>
      <c r="F71" s="27" t="s">
        <v>666</v>
      </c>
      <c r="G71" s="38" t="s">
        <v>80</v>
      </c>
      <c r="H71" s="38" t="s">
        <v>171</v>
      </c>
      <c r="I71" s="31" t="s">
        <v>89</v>
      </c>
      <c r="J71" s="32">
        <v>10</v>
      </c>
      <c r="K71" s="33">
        <v>7</v>
      </c>
      <c r="L71" s="34">
        <f t="shared" si="4"/>
        <v>11.200000000000001</v>
      </c>
      <c r="M71" s="33">
        <f t="shared" si="5"/>
        <v>81.2</v>
      </c>
    </row>
    <row r="72" spans="1:13" ht="25.5" x14ac:dyDescent="0.3">
      <c r="A72" s="117" t="s">
        <v>739</v>
      </c>
      <c r="B72" s="114" t="s">
        <v>740</v>
      </c>
      <c r="C72" s="118">
        <v>42835</v>
      </c>
      <c r="D72" s="43" t="s">
        <v>165</v>
      </c>
      <c r="E72" s="27">
        <v>42828</v>
      </c>
      <c r="F72" s="27" t="s">
        <v>666</v>
      </c>
      <c r="G72" s="38" t="s">
        <v>80</v>
      </c>
      <c r="H72" s="38" t="s">
        <v>172</v>
      </c>
      <c r="I72" s="31" t="s">
        <v>89</v>
      </c>
      <c r="J72" s="32">
        <v>8</v>
      </c>
      <c r="K72" s="33">
        <v>7</v>
      </c>
      <c r="L72" s="34">
        <f t="shared" si="4"/>
        <v>8.9600000000000009</v>
      </c>
      <c r="M72" s="33">
        <f t="shared" si="5"/>
        <v>64.960000000000008</v>
      </c>
    </row>
    <row r="73" spans="1:13" ht="25.5" x14ac:dyDescent="0.3">
      <c r="A73" s="117" t="s">
        <v>739</v>
      </c>
      <c r="B73" s="114" t="s">
        <v>740</v>
      </c>
      <c r="C73" s="118">
        <v>42835</v>
      </c>
      <c r="D73" s="43" t="s">
        <v>165</v>
      </c>
      <c r="E73" s="27">
        <v>42828</v>
      </c>
      <c r="F73" s="27" t="s">
        <v>666</v>
      </c>
      <c r="G73" s="38" t="s">
        <v>80</v>
      </c>
      <c r="H73" s="38" t="s">
        <v>173</v>
      </c>
      <c r="I73" s="31" t="s">
        <v>176</v>
      </c>
      <c r="J73" s="32">
        <v>2</v>
      </c>
      <c r="K73" s="33">
        <v>9</v>
      </c>
      <c r="L73" s="34">
        <f t="shared" si="4"/>
        <v>2.88</v>
      </c>
      <c r="M73" s="33">
        <f t="shared" si="5"/>
        <v>20.88</v>
      </c>
    </row>
    <row r="74" spans="1:13" ht="25.5" x14ac:dyDescent="0.3">
      <c r="A74" s="117" t="s">
        <v>739</v>
      </c>
      <c r="B74" s="114" t="s">
        <v>740</v>
      </c>
      <c r="C74" s="118">
        <v>42835</v>
      </c>
      <c r="D74" s="43" t="s">
        <v>165</v>
      </c>
      <c r="E74" s="27">
        <v>42828</v>
      </c>
      <c r="F74" s="27" t="s">
        <v>666</v>
      </c>
      <c r="G74" s="38" t="s">
        <v>80</v>
      </c>
      <c r="H74" s="38" t="s">
        <v>174</v>
      </c>
      <c r="I74" s="31" t="s">
        <v>89</v>
      </c>
      <c r="J74" s="32">
        <v>1</v>
      </c>
      <c r="K74" s="33">
        <v>125</v>
      </c>
      <c r="L74" s="34">
        <f t="shared" si="4"/>
        <v>20</v>
      </c>
      <c r="M74" s="33">
        <f t="shared" si="5"/>
        <v>145</v>
      </c>
    </row>
    <row r="75" spans="1:13" ht="25.5" x14ac:dyDescent="0.3">
      <c r="A75" s="117" t="s">
        <v>739</v>
      </c>
      <c r="B75" s="114" t="s">
        <v>740</v>
      </c>
      <c r="C75" s="118">
        <v>42835</v>
      </c>
      <c r="D75" s="43" t="s">
        <v>165</v>
      </c>
      <c r="E75" s="27">
        <v>42828</v>
      </c>
      <c r="F75" s="27" t="s">
        <v>666</v>
      </c>
      <c r="G75" s="38" t="s">
        <v>80</v>
      </c>
      <c r="H75" s="38" t="s">
        <v>175</v>
      </c>
      <c r="I75" s="31" t="s">
        <v>89</v>
      </c>
      <c r="J75" s="32">
        <v>2</v>
      </c>
      <c r="K75" s="33">
        <v>9</v>
      </c>
      <c r="L75" s="34">
        <f>J75*K75*0.16</f>
        <v>2.88</v>
      </c>
      <c r="M75" s="33">
        <f>J75*K75+L75</f>
        <v>20.88</v>
      </c>
    </row>
    <row r="76" spans="1:13" ht="25.5" x14ac:dyDescent="0.3">
      <c r="A76" s="36"/>
      <c r="B76" s="114" t="s">
        <v>741</v>
      </c>
      <c r="C76" s="118">
        <v>42853</v>
      </c>
      <c r="D76" s="43"/>
      <c r="E76" s="27"/>
      <c r="F76" s="114" t="s">
        <v>42</v>
      </c>
      <c r="G76" s="29" t="s">
        <v>44</v>
      </c>
      <c r="H76" s="38" t="s">
        <v>179</v>
      </c>
      <c r="I76" s="31"/>
      <c r="J76" s="32"/>
      <c r="K76" s="33"/>
      <c r="L76" s="34">
        <f t="shared" ref="L76:L87" si="8">J76*K76*0.16</f>
        <v>0</v>
      </c>
      <c r="M76" s="33">
        <v>30800</v>
      </c>
    </row>
    <row r="77" spans="1:13" ht="25.5" x14ac:dyDescent="0.3">
      <c r="A77" s="36"/>
      <c r="B77" s="114" t="s">
        <v>742</v>
      </c>
      <c r="C77" s="118">
        <v>42860</v>
      </c>
      <c r="D77" s="43"/>
      <c r="E77" s="27"/>
      <c r="F77" s="114" t="s">
        <v>42</v>
      </c>
      <c r="G77" s="29" t="s">
        <v>44</v>
      </c>
      <c r="H77" s="38" t="s">
        <v>208</v>
      </c>
      <c r="I77" s="31"/>
      <c r="J77" s="32"/>
      <c r="K77" s="33"/>
      <c r="L77" s="34">
        <f t="shared" si="8"/>
        <v>0</v>
      </c>
      <c r="M77" s="33">
        <v>17650</v>
      </c>
    </row>
    <row r="78" spans="1:13" ht="25.5" x14ac:dyDescent="0.3">
      <c r="A78" s="117" t="s">
        <v>743</v>
      </c>
      <c r="B78" s="114" t="s">
        <v>744</v>
      </c>
      <c r="C78" s="118">
        <v>42857</v>
      </c>
      <c r="D78" s="43">
        <v>442</v>
      </c>
      <c r="E78" s="27">
        <v>42850</v>
      </c>
      <c r="F78" s="27" t="s">
        <v>631</v>
      </c>
      <c r="G78" s="38" t="s">
        <v>214</v>
      </c>
      <c r="H78" s="38" t="s">
        <v>216</v>
      </c>
      <c r="I78" s="31" t="s">
        <v>142</v>
      </c>
      <c r="J78" s="32">
        <v>2</v>
      </c>
      <c r="K78" s="33">
        <v>1650</v>
      </c>
      <c r="L78" s="34">
        <f t="shared" si="8"/>
        <v>528</v>
      </c>
      <c r="M78" s="33">
        <f t="shared" ref="M78:M87" si="9">J78*K78+L78</f>
        <v>3828</v>
      </c>
    </row>
    <row r="79" spans="1:13" ht="25.5" x14ac:dyDescent="0.3">
      <c r="A79" s="117" t="s">
        <v>743</v>
      </c>
      <c r="B79" s="114" t="s">
        <v>744</v>
      </c>
      <c r="C79" s="118">
        <v>42857</v>
      </c>
      <c r="D79" s="43">
        <v>442</v>
      </c>
      <c r="E79" s="27">
        <v>42850</v>
      </c>
      <c r="F79" s="27" t="s">
        <v>631</v>
      </c>
      <c r="G79" s="38" t="s">
        <v>214</v>
      </c>
      <c r="H79" s="38" t="s">
        <v>215</v>
      </c>
      <c r="I79" s="31" t="s">
        <v>142</v>
      </c>
      <c r="J79" s="32">
        <v>2</v>
      </c>
      <c r="K79" s="33">
        <v>1540</v>
      </c>
      <c r="L79" s="34">
        <f t="shared" si="8"/>
        <v>492.8</v>
      </c>
      <c r="M79" s="33">
        <f t="shared" si="9"/>
        <v>3572.8</v>
      </c>
    </row>
    <row r="80" spans="1:13" ht="25.5" x14ac:dyDescent="0.3">
      <c r="A80" s="117" t="s">
        <v>743</v>
      </c>
      <c r="B80" s="114" t="s">
        <v>744</v>
      </c>
      <c r="C80" s="118">
        <v>42857</v>
      </c>
      <c r="D80" s="43">
        <v>442</v>
      </c>
      <c r="E80" s="27">
        <v>42850</v>
      </c>
      <c r="F80" s="27" t="s">
        <v>631</v>
      </c>
      <c r="G80" s="38" t="s">
        <v>214</v>
      </c>
      <c r="H80" s="38" t="s">
        <v>78</v>
      </c>
      <c r="I80" s="31" t="s">
        <v>79</v>
      </c>
      <c r="J80" s="32">
        <v>4</v>
      </c>
      <c r="K80" s="33">
        <v>495</v>
      </c>
      <c r="L80" s="34">
        <f t="shared" si="8"/>
        <v>316.8</v>
      </c>
      <c r="M80" s="33">
        <f t="shared" si="9"/>
        <v>2296.8000000000002</v>
      </c>
    </row>
    <row r="81" spans="1:13" x14ac:dyDescent="0.3">
      <c r="A81" s="117" t="s">
        <v>745</v>
      </c>
      <c r="B81" s="114" t="s">
        <v>746</v>
      </c>
      <c r="C81" s="118">
        <v>42885</v>
      </c>
      <c r="D81" s="43" t="s">
        <v>300</v>
      </c>
      <c r="E81" s="27">
        <v>42872</v>
      </c>
      <c r="F81" s="27" t="s">
        <v>631</v>
      </c>
      <c r="G81" s="29" t="s">
        <v>138</v>
      </c>
      <c r="H81" s="38" t="s">
        <v>215</v>
      </c>
      <c r="I81" s="31" t="s">
        <v>142</v>
      </c>
      <c r="J81" s="32">
        <v>2</v>
      </c>
      <c r="K81" s="33">
        <v>1540</v>
      </c>
      <c r="L81" s="34">
        <f t="shared" si="8"/>
        <v>492.8</v>
      </c>
      <c r="M81" s="33">
        <f t="shared" si="9"/>
        <v>3572.8</v>
      </c>
    </row>
    <row r="82" spans="1:13" x14ac:dyDescent="0.3">
      <c r="A82" s="117" t="s">
        <v>745</v>
      </c>
      <c r="B82" s="114" t="s">
        <v>746</v>
      </c>
      <c r="C82" s="118">
        <v>42885</v>
      </c>
      <c r="D82" s="43" t="s">
        <v>300</v>
      </c>
      <c r="E82" s="27">
        <v>42872</v>
      </c>
      <c r="F82" s="27" t="s">
        <v>631</v>
      </c>
      <c r="G82" s="29" t="s">
        <v>138</v>
      </c>
      <c r="H82" s="38" t="s">
        <v>78</v>
      </c>
      <c r="I82" s="31" t="s">
        <v>142</v>
      </c>
      <c r="J82" s="32">
        <v>2</v>
      </c>
      <c r="K82" s="33">
        <v>495</v>
      </c>
      <c r="L82" s="34">
        <f t="shared" si="8"/>
        <v>158.4</v>
      </c>
      <c r="M82" s="33">
        <f t="shared" si="9"/>
        <v>1148.4000000000001</v>
      </c>
    </row>
    <row r="83" spans="1:13" x14ac:dyDescent="0.3">
      <c r="A83" s="117" t="s">
        <v>747</v>
      </c>
      <c r="B83" s="114" t="s">
        <v>748</v>
      </c>
      <c r="C83" s="118">
        <v>42885</v>
      </c>
      <c r="D83" s="43">
        <v>819</v>
      </c>
      <c r="E83" s="27">
        <v>42864</v>
      </c>
      <c r="F83" s="27" t="s">
        <v>666</v>
      </c>
      <c r="G83" s="29" t="s">
        <v>303</v>
      </c>
      <c r="H83" s="38" t="s">
        <v>307</v>
      </c>
      <c r="I83" s="31" t="s">
        <v>176</v>
      </c>
      <c r="J83" s="32">
        <v>45</v>
      </c>
      <c r="K83" s="33">
        <v>146.53</v>
      </c>
      <c r="L83" s="34">
        <f t="shared" si="8"/>
        <v>1055.0160000000001</v>
      </c>
      <c r="M83" s="33">
        <f t="shared" si="9"/>
        <v>7648.866</v>
      </c>
    </row>
    <row r="84" spans="1:13" x14ac:dyDescent="0.3">
      <c r="A84" s="117" t="s">
        <v>747</v>
      </c>
      <c r="B84" s="114" t="s">
        <v>748</v>
      </c>
      <c r="C84" s="118">
        <v>42885</v>
      </c>
      <c r="D84" s="43">
        <v>819</v>
      </c>
      <c r="E84" s="27">
        <v>42864</v>
      </c>
      <c r="F84" s="27" t="s">
        <v>666</v>
      </c>
      <c r="G84" s="29" t="s">
        <v>303</v>
      </c>
      <c r="H84" s="38" t="s">
        <v>308</v>
      </c>
      <c r="I84" s="31" t="s">
        <v>306</v>
      </c>
      <c r="J84" s="32">
        <v>40</v>
      </c>
      <c r="K84" s="33">
        <v>56.06</v>
      </c>
      <c r="L84" s="34">
        <f t="shared" si="8"/>
        <v>358.78400000000005</v>
      </c>
      <c r="M84" s="33">
        <f t="shared" si="9"/>
        <v>2601.1840000000002</v>
      </c>
    </row>
    <row r="85" spans="1:13" x14ac:dyDescent="0.3">
      <c r="A85" s="117" t="s">
        <v>749</v>
      </c>
      <c r="B85" s="114" t="s">
        <v>750</v>
      </c>
      <c r="C85" s="118">
        <v>42835</v>
      </c>
      <c r="D85" s="43">
        <v>435</v>
      </c>
      <c r="E85" s="27">
        <v>42824</v>
      </c>
      <c r="F85" s="27" t="s">
        <v>631</v>
      </c>
      <c r="G85" s="29" t="s">
        <v>214</v>
      </c>
      <c r="H85" s="38" t="s">
        <v>216</v>
      </c>
      <c r="I85" s="31" t="s">
        <v>142</v>
      </c>
      <c r="J85" s="32">
        <v>2</v>
      </c>
      <c r="K85" s="33">
        <v>2145</v>
      </c>
      <c r="L85" s="34">
        <f t="shared" si="8"/>
        <v>686.4</v>
      </c>
      <c r="M85" s="33">
        <f t="shared" si="9"/>
        <v>4976.3999999999996</v>
      </c>
    </row>
    <row r="86" spans="1:13" x14ac:dyDescent="0.3">
      <c r="A86" s="117" t="s">
        <v>749</v>
      </c>
      <c r="B86" s="114" t="s">
        <v>750</v>
      </c>
      <c r="C86" s="118">
        <v>42835</v>
      </c>
      <c r="D86" s="43">
        <v>435</v>
      </c>
      <c r="E86" s="27">
        <v>42824</v>
      </c>
      <c r="F86" s="27" t="s">
        <v>631</v>
      </c>
      <c r="G86" s="29" t="s">
        <v>214</v>
      </c>
      <c r="H86" s="38" t="s">
        <v>215</v>
      </c>
      <c r="I86" s="31" t="s">
        <v>142</v>
      </c>
      <c r="J86" s="32">
        <v>2</v>
      </c>
      <c r="K86" s="33">
        <v>2035</v>
      </c>
      <c r="L86" s="34">
        <f t="shared" si="8"/>
        <v>651.20000000000005</v>
      </c>
      <c r="M86" s="33">
        <f t="shared" si="9"/>
        <v>4721.2</v>
      </c>
    </row>
    <row r="87" spans="1:13" x14ac:dyDescent="0.3">
      <c r="A87" s="117" t="s">
        <v>749</v>
      </c>
      <c r="B87" s="114" t="s">
        <v>750</v>
      </c>
      <c r="C87" s="118">
        <v>42835</v>
      </c>
      <c r="D87" s="43">
        <v>435</v>
      </c>
      <c r="E87" s="27">
        <v>42824</v>
      </c>
      <c r="F87" s="27" t="s">
        <v>631</v>
      </c>
      <c r="G87" s="29" t="s">
        <v>214</v>
      </c>
      <c r="H87" s="38" t="s">
        <v>141</v>
      </c>
      <c r="I87" s="31" t="s">
        <v>142</v>
      </c>
      <c r="J87" s="32">
        <v>2</v>
      </c>
      <c r="K87" s="33">
        <v>2035</v>
      </c>
      <c r="L87" s="34">
        <f t="shared" si="8"/>
        <v>651.20000000000005</v>
      </c>
      <c r="M87" s="33">
        <f t="shared" si="9"/>
        <v>4721.2</v>
      </c>
    </row>
    <row r="88" spans="1:13" ht="25.5" x14ac:dyDescent="0.3">
      <c r="A88" s="117" t="s">
        <v>751</v>
      </c>
      <c r="B88" s="114" t="s">
        <v>752</v>
      </c>
      <c r="C88" s="118">
        <v>42898</v>
      </c>
      <c r="D88" s="43">
        <v>7788</v>
      </c>
      <c r="E88" s="27">
        <v>42877</v>
      </c>
      <c r="F88" s="27" t="s">
        <v>666</v>
      </c>
      <c r="G88" s="38" t="s">
        <v>351</v>
      </c>
      <c r="H88" s="38" t="s">
        <v>357</v>
      </c>
      <c r="I88" s="31" t="s">
        <v>358</v>
      </c>
      <c r="J88" s="32">
        <v>2</v>
      </c>
      <c r="K88" s="33">
        <v>404.31</v>
      </c>
      <c r="L88" s="34">
        <f>J88*K88*0.16</f>
        <v>129.3792</v>
      </c>
      <c r="M88" s="33">
        <f>J88*K88+L88</f>
        <v>937.99919999999997</v>
      </c>
    </row>
    <row r="89" spans="1:13" x14ac:dyDescent="0.3">
      <c r="A89" s="52" t="s">
        <v>3238</v>
      </c>
      <c r="B89" s="53" t="s">
        <v>3237</v>
      </c>
      <c r="C89" s="54">
        <v>43055</v>
      </c>
      <c r="D89" s="43">
        <v>600</v>
      </c>
      <c r="E89" s="27">
        <v>43049</v>
      </c>
      <c r="F89" s="27" t="s">
        <v>631</v>
      </c>
      <c r="G89" s="29" t="s">
        <v>214</v>
      </c>
      <c r="H89" s="38" t="s">
        <v>411</v>
      </c>
      <c r="I89" s="31" t="s">
        <v>142</v>
      </c>
      <c r="J89" s="32">
        <v>4</v>
      </c>
      <c r="K89" s="33">
        <v>1540</v>
      </c>
      <c r="L89" s="34">
        <f>J89*K89*0.16</f>
        <v>985.6</v>
      </c>
      <c r="M89" s="33">
        <f>J89*K89+L89</f>
        <v>7145.6</v>
      </c>
    </row>
    <row r="90" spans="1:13" x14ac:dyDescent="0.3">
      <c r="A90" s="52" t="s">
        <v>3238</v>
      </c>
      <c r="B90" s="53" t="s">
        <v>3237</v>
      </c>
      <c r="C90" s="54">
        <v>43055</v>
      </c>
      <c r="D90" s="43">
        <v>600</v>
      </c>
      <c r="E90" s="27">
        <v>43049</v>
      </c>
      <c r="F90" s="27" t="s">
        <v>631</v>
      </c>
      <c r="G90" s="29" t="s">
        <v>214</v>
      </c>
      <c r="H90" s="38" t="s">
        <v>78</v>
      </c>
      <c r="I90" s="31" t="s">
        <v>142</v>
      </c>
      <c r="J90" s="32">
        <v>4</v>
      </c>
      <c r="K90" s="33">
        <v>495</v>
      </c>
      <c r="L90" s="34">
        <f>J90*K90*0.16</f>
        <v>316.8</v>
      </c>
      <c r="M90" s="33">
        <f>J90*K90+L90</f>
        <v>2296.8000000000002</v>
      </c>
    </row>
    <row r="91" spans="1:13" x14ac:dyDescent="0.3">
      <c r="A91" s="52" t="s">
        <v>3812</v>
      </c>
      <c r="B91" s="53" t="s">
        <v>3811</v>
      </c>
      <c r="C91" s="54">
        <v>43088</v>
      </c>
      <c r="D91" s="43">
        <v>664</v>
      </c>
      <c r="E91" s="27">
        <v>43083</v>
      </c>
      <c r="F91" s="27" t="s">
        <v>631</v>
      </c>
      <c r="G91" s="29" t="s">
        <v>214</v>
      </c>
      <c r="H91" s="38" t="s">
        <v>411</v>
      </c>
      <c r="I91" s="31" t="s">
        <v>142</v>
      </c>
      <c r="J91" s="32">
        <v>1</v>
      </c>
      <c r="K91" s="33">
        <v>1540</v>
      </c>
      <c r="L91" s="34">
        <f>J91*K91*0.16</f>
        <v>246.4</v>
      </c>
      <c r="M91" s="33">
        <f>J91*K91+L91</f>
        <v>1786.4</v>
      </c>
    </row>
    <row r="92" spans="1:13" x14ac:dyDescent="0.3">
      <c r="A92" s="26"/>
      <c r="B92" s="26"/>
      <c r="C92" s="26"/>
      <c r="D92" s="28"/>
      <c r="E92" s="27"/>
      <c r="F92" s="27"/>
      <c r="G92" s="29"/>
      <c r="H92" s="38"/>
      <c r="I92" s="31"/>
      <c r="J92" s="32"/>
      <c r="K92" s="33"/>
      <c r="L92" s="34"/>
      <c r="M92" s="33">
        <f>SUM(M14:M91)</f>
        <v>468314.25680000003</v>
      </c>
    </row>
    <row r="94" spans="1:13" x14ac:dyDescent="0.3">
      <c r="A94" s="48" t="s">
        <v>35</v>
      </c>
      <c r="B94" s="46" t="s">
        <v>50</v>
      </c>
    </row>
    <row r="95" spans="1:13" x14ac:dyDescent="0.3">
      <c r="A95" s="18"/>
      <c r="B95" s="15"/>
    </row>
    <row r="96" spans="1:13" x14ac:dyDescent="0.3">
      <c r="A96" s="18"/>
      <c r="B96" s="15"/>
    </row>
    <row r="97" spans="1:15" x14ac:dyDescent="0.3">
      <c r="A97" s="18"/>
      <c r="B97" s="15"/>
    </row>
    <row r="98" spans="1:15" x14ac:dyDescent="0.3">
      <c r="A98" s="18"/>
      <c r="B98" s="15"/>
      <c r="O98" s="1" t="s">
        <v>376</v>
      </c>
    </row>
    <row r="99" spans="1:15" x14ac:dyDescent="0.3">
      <c r="A99" s="18"/>
      <c r="B99" s="15"/>
    </row>
    <row r="100" spans="1:15" x14ac:dyDescent="0.3">
      <c r="A100" s="18"/>
      <c r="B100" s="15"/>
    </row>
    <row r="101" spans="1:15" x14ac:dyDescent="0.3">
      <c r="A101" s="18"/>
      <c r="B101" s="15"/>
    </row>
    <row r="102" spans="1:15" x14ac:dyDescent="0.3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5" x14ac:dyDescent="0.3">
      <c r="A103" s="261" t="s">
        <v>27</v>
      </c>
      <c r="B103" s="261"/>
      <c r="C103" s="261"/>
      <c r="D103" s="39"/>
      <c r="E103" s="261" t="s">
        <v>28</v>
      </c>
      <c r="F103" s="261"/>
      <c r="G103" s="39"/>
      <c r="H103" s="55" t="s">
        <v>29</v>
      </c>
      <c r="I103" s="39"/>
      <c r="J103" s="41"/>
      <c r="K103" s="55" t="s">
        <v>30</v>
      </c>
      <c r="L103" s="41"/>
      <c r="M103" s="39"/>
    </row>
    <row r="104" spans="1:15" ht="13.9" customHeight="1" x14ac:dyDescent="0.3">
      <c r="A104" s="263" t="s">
        <v>0</v>
      </c>
      <c r="B104" s="263"/>
      <c r="C104" s="263"/>
      <c r="D104" s="39"/>
      <c r="E104" s="262" t="s">
        <v>1</v>
      </c>
      <c r="F104" s="262"/>
      <c r="G104" s="39"/>
      <c r="H104" s="42" t="s">
        <v>2</v>
      </c>
      <c r="I104" s="39"/>
      <c r="J104" s="262" t="s">
        <v>31</v>
      </c>
      <c r="K104" s="262"/>
      <c r="L104" s="262"/>
      <c r="M104" s="39"/>
    </row>
    <row r="105" spans="1:15" x14ac:dyDescent="0.3">
      <c r="A105" s="253"/>
      <c r="B105" s="253"/>
      <c r="C105" s="253"/>
    </row>
    <row r="106" spans="1:15" s="15" customFormat="1" ht="15" customHeight="1" x14ac:dyDescent="0.25">
      <c r="A106" s="257" t="s">
        <v>6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</sheetData>
  <customSheetViews>
    <customSheetView guid="{B46C6F73-E576-4327-952E-D30557363BE2}" showPageBreaks="1" topLeftCell="H73">
      <selection activeCell="L94" sqref="L9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73">
      <selection activeCell="L94" sqref="L9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06:M106"/>
    <mergeCell ref="A11:B11"/>
    <mergeCell ref="C11:G11"/>
    <mergeCell ref="I11:M11"/>
    <mergeCell ref="E103:F103"/>
    <mergeCell ref="E104:F104"/>
    <mergeCell ref="J104:L104"/>
    <mergeCell ref="A103:C103"/>
    <mergeCell ref="A104:C104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3"/>
  <sheetViews>
    <sheetView topLeftCell="H22" workbookViewId="0">
      <selection activeCell="M40" sqref="M40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4257812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8.75" x14ac:dyDescent="0.3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8.75" x14ac:dyDescent="0.3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ht="18.75" x14ac:dyDescent="0.3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8.75" x14ac:dyDescent="0.3">
      <c r="A6" s="204" t="s">
        <v>7</v>
      </c>
      <c r="B6" s="48" t="s">
        <v>8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18.75" x14ac:dyDescent="0.3">
      <c r="A7" s="18"/>
      <c r="B7" s="18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5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1623</v>
      </c>
      <c r="D12" s="259"/>
      <c r="E12" s="259"/>
      <c r="F12" s="259"/>
      <c r="G12" s="259"/>
      <c r="H12" s="8" t="s">
        <v>13</v>
      </c>
      <c r="I12" s="260" t="s">
        <v>4028</v>
      </c>
      <c r="J12" s="260"/>
      <c r="K12" s="260"/>
      <c r="L12" s="260"/>
      <c r="M12" s="260"/>
    </row>
    <row r="13" spans="1:13" ht="24.6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x14ac:dyDescent="0.3">
      <c r="A15" s="52" t="s">
        <v>3241</v>
      </c>
      <c r="B15" s="53" t="s">
        <v>3239</v>
      </c>
      <c r="C15" s="54">
        <v>43049</v>
      </c>
      <c r="D15" s="92" t="s">
        <v>2999</v>
      </c>
      <c r="E15" s="76">
        <v>43042</v>
      </c>
      <c r="F15" s="53" t="s">
        <v>630</v>
      </c>
      <c r="G15" s="29" t="s">
        <v>94</v>
      </c>
      <c r="H15" s="77" t="s">
        <v>81</v>
      </c>
      <c r="I15" s="50" t="s">
        <v>60</v>
      </c>
      <c r="J15" s="78">
        <v>1</v>
      </c>
      <c r="K15" s="87">
        <v>3017.24</v>
      </c>
      <c r="L15" s="34">
        <f>J15*K15*0.16</f>
        <v>482.75839999999999</v>
      </c>
      <c r="M15" s="33">
        <f>J15*K15+L15</f>
        <v>3499.9983999999999</v>
      </c>
    </row>
    <row r="16" spans="1:13" x14ac:dyDescent="0.3">
      <c r="A16" s="52" t="s">
        <v>3242</v>
      </c>
      <c r="B16" s="53" t="s">
        <v>3240</v>
      </c>
      <c r="C16" s="54">
        <v>43049</v>
      </c>
      <c r="D16" s="75" t="s">
        <v>3004</v>
      </c>
      <c r="E16" s="76">
        <v>43040</v>
      </c>
      <c r="F16" s="53" t="s">
        <v>630</v>
      </c>
      <c r="G16" s="29" t="s">
        <v>80</v>
      </c>
      <c r="H16" s="77" t="s">
        <v>81</v>
      </c>
      <c r="I16" s="50" t="s">
        <v>257</v>
      </c>
      <c r="J16" s="78">
        <v>60</v>
      </c>
      <c r="K16" s="50">
        <v>159.5</v>
      </c>
      <c r="L16" s="34">
        <f>J16*K16*0.16</f>
        <v>1531.2</v>
      </c>
      <c r="M16" s="33">
        <f>J16*K16+L16</f>
        <v>11101.2</v>
      </c>
    </row>
    <row r="17" spans="1:13" ht="25.5" x14ac:dyDescent="0.3">
      <c r="A17" s="52" t="s">
        <v>3814</v>
      </c>
      <c r="B17" s="53" t="s">
        <v>3813</v>
      </c>
      <c r="C17" s="54">
        <v>43070</v>
      </c>
      <c r="D17" s="75"/>
      <c r="E17" s="76"/>
      <c r="F17" s="27" t="s">
        <v>42</v>
      </c>
      <c r="G17" s="29" t="s">
        <v>41</v>
      </c>
      <c r="H17" s="77" t="s">
        <v>3083</v>
      </c>
      <c r="I17" s="50"/>
      <c r="J17" s="78"/>
      <c r="K17" s="50"/>
      <c r="L17" s="34">
        <f t="shared" ref="L17:L38" si="0">J17*K17*0.16</f>
        <v>0</v>
      </c>
      <c r="M17" s="33">
        <v>10800</v>
      </c>
    </row>
    <row r="18" spans="1:13" x14ac:dyDescent="0.3">
      <c r="A18" s="209" t="s">
        <v>3251</v>
      </c>
      <c r="B18" s="210" t="s">
        <v>3250</v>
      </c>
      <c r="C18" s="211">
        <v>43049</v>
      </c>
      <c r="D18" s="92" t="s">
        <v>3249</v>
      </c>
      <c r="E18" s="76">
        <v>43042</v>
      </c>
      <c r="F18" s="53" t="s">
        <v>630</v>
      </c>
      <c r="G18" s="29" t="s">
        <v>94</v>
      </c>
      <c r="H18" s="77" t="s">
        <v>560</v>
      </c>
      <c r="I18" s="50" t="s">
        <v>96</v>
      </c>
      <c r="J18" s="78">
        <v>50</v>
      </c>
      <c r="K18" s="91">
        <v>106.9</v>
      </c>
      <c r="L18" s="34">
        <f t="shared" si="0"/>
        <v>855.2</v>
      </c>
      <c r="M18" s="33">
        <f>J18*K18+L18</f>
        <v>6200.2</v>
      </c>
    </row>
    <row r="19" spans="1:13" x14ac:dyDescent="0.3">
      <c r="A19" s="209" t="s">
        <v>3251</v>
      </c>
      <c r="B19" s="210" t="s">
        <v>3250</v>
      </c>
      <c r="C19" s="211">
        <v>43049</v>
      </c>
      <c r="D19" s="92" t="s">
        <v>3249</v>
      </c>
      <c r="E19" s="76">
        <v>43042</v>
      </c>
      <c r="F19" s="53" t="s">
        <v>630</v>
      </c>
      <c r="G19" s="29" t="s">
        <v>94</v>
      </c>
      <c r="H19" s="67" t="s">
        <v>291</v>
      </c>
      <c r="I19" s="31" t="s">
        <v>99</v>
      </c>
      <c r="J19" s="32">
        <v>1</v>
      </c>
      <c r="K19" s="33">
        <v>3879.31</v>
      </c>
      <c r="L19" s="34">
        <f t="shared" si="0"/>
        <v>620.68960000000004</v>
      </c>
      <c r="M19" s="33">
        <f>J19*K19+L19</f>
        <v>4499.9996000000001</v>
      </c>
    </row>
    <row r="20" spans="1:13" x14ac:dyDescent="0.3">
      <c r="A20" s="209" t="s">
        <v>3251</v>
      </c>
      <c r="B20" s="210" t="s">
        <v>3250</v>
      </c>
      <c r="C20" s="211">
        <v>43049</v>
      </c>
      <c r="D20" s="92" t="s">
        <v>3249</v>
      </c>
      <c r="E20" s="76">
        <v>43042</v>
      </c>
      <c r="F20" s="53" t="s">
        <v>630</v>
      </c>
      <c r="G20" s="29" t="s">
        <v>94</v>
      </c>
      <c r="H20" s="67" t="s">
        <v>2517</v>
      </c>
      <c r="I20" s="31" t="s">
        <v>96</v>
      </c>
      <c r="J20" s="32">
        <v>2</v>
      </c>
      <c r="K20" s="33">
        <v>1034.48</v>
      </c>
      <c r="L20" s="34">
        <f t="shared" si="0"/>
        <v>331.03360000000004</v>
      </c>
      <c r="M20" s="33">
        <f>J20*K20+L20-0.19</f>
        <v>2399.8036000000002</v>
      </c>
    </row>
    <row r="21" spans="1:13" s="14" customFormat="1" ht="25.5" x14ac:dyDescent="0.25">
      <c r="A21" s="52" t="s">
        <v>3816</v>
      </c>
      <c r="B21" s="53" t="s">
        <v>3815</v>
      </c>
      <c r="C21" s="54">
        <v>43077</v>
      </c>
      <c r="D21" s="92"/>
      <c r="E21" s="76"/>
      <c r="F21" s="27" t="s">
        <v>42</v>
      </c>
      <c r="G21" s="29" t="s">
        <v>41</v>
      </c>
      <c r="H21" s="67" t="s">
        <v>3353</v>
      </c>
      <c r="I21" s="31"/>
      <c r="J21" s="32"/>
      <c r="K21" s="33"/>
      <c r="L21" s="34">
        <f t="shared" si="0"/>
        <v>0</v>
      </c>
      <c r="M21" s="33">
        <v>8400</v>
      </c>
    </row>
    <row r="22" spans="1:13" x14ac:dyDescent="0.3">
      <c r="A22" s="52" t="s">
        <v>3820</v>
      </c>
      <c r="B22" s="53" t="s">
        <v>3819</v>
      </c>
      <c r="C22" s="54">
        <v>43082</v>
      </c>
      <c r="D22" s="92" t="s">
        <v>3358</v>
      </c>
      <c r="E22" s="76">
        <v>43074</v>
      </c>
      <c r="F22" s="53" t="s">
        <v>631</v>
      </c>
      <c r="G22" s="29" t="s">
        <v>214</v>
      </c>
      <c r="H22" s="68" t="s">
        <v>548</v>
      </c>
      <c r="I22" s="31" t="s">
        <v>142</v>
      </c>
      <c r="J22" s="32">
        <v>10</v>
      </c>
      <c r="K22" s="33">
        <v>1800</v>
      </c>
      <c r="L22" s="34">
        <f t="shared" si="0"/>
        <v>2880</v>
      </c>
      <c r="M22" s="33">
        <f>J22*K22+L22</f>
        <v>20880</v>
      </c>
    </row>
    <row r="23" spans="1:13" x14ac:dyDescent="0.3">
      <c r="A23" s="52" t="s">
        <v>3822</v>
      </c>
      <c r="B23" s="53" t="s">
        <v>3821</v>
      </c>
      <c r="C23" s="54">
        <v>43082</v>
      </c>
      <c r="D23" s="92" t="s">
        <v>3409</v>
      </c>
      <c r="E23" s="76">
        <v>43074</v>
      </c>
      <c r="F23" s="53" t="s">
        <v>631</v>
      </c>
      <c r="G23" s="29" t="s">
        <v>134</v>
      </c>
      <c r="H23" s="68" t="s">
        <v>3410</v>
      </c>
      <c r="I23" s="31" t="s">
        <v>1696</v>
      </c>
      <c r="J23" s="32">
        <v>35</v>
      </c>
      <c r="K23" s="33">
        <v>222.86</v>
      </c>
      <c r="L23" s="34">
        <f t="shared" si="0"/>
        <v>1248.0160000000001</v>
      </c>
      <c r="M23" s="33">
        <f>J23*K23+L23-0.01</f>
        <v>9048.1059999999998</v>
      </c>
    </row>
    <row r="24" spans="1:13" x14ac:dyDescent="0.3">
      <c r="A24" s="52" t="s">
        <v>3822</v>
      </c>
      <c r="B24" s="53" t="s">
        <v>3821</v>
      </c>
      <c r="C24" s="54">
        <v>43082</v>
      </c>
      <c r="D24" s="92" t="s">
        <v>3409</v>
      </c>
      <c r="E24" s="76">
        <v>43074</v>
      </c>
      <c r="F24" s="53" t="s">
        <v>631</v>
      </c>
      <c r="G24" s="29" t="s">
        <v>134</v>
      </c>
      <c r="H24" s="68" t="s">
        <v>3411</v>
      </c>
      <c r="I24" s="31" t="s">
        <v>1696</v>
      </c>
      <c r="J24" s="32">
        <v>35</v>
      </c>
      <c r="K24" s="33">
        <v>222.86</v>
      </c>
      <c r="L24" s="34">
        <f t="shared" si="0"/>
        <v>1248.0160000000001</v>
      </c>
      <c r="M24" s="33">
        <f>J24*K24+L24-0.01</f>
        <v>9048.1059999999998</v>
      </c>
    </row>
    <row r="25" spans="1:13" x14ac:dyDescent="0.3">
      <c r="A25" s="52" t="s">
        <v>3824</v>
      </c>
      <c r="B25" s="53" t="s">
        <v>3823</v>
      </c>
      <c r="C25" s="54">
        <v>43082</v>
      </c>
      <c r="D25" s="92" t="s">
        <v>3412</v>
      </c>
      <c r="E25" s="76">
        <v>43074</v>
      </c>
      <c r="F25" s="53" t="s">
        <v>630</v>
      </c>
      <c r="G25" s="29" t="s">
        <v>134</v>
      </c>
      <c r="H25" s="68" t="s">
        <v>93</v>
      </c>
      <c r="I25" s="31" t="s">
        <v>60</v>
      </c>
      <c r="J25" s="32">
        <v>1</v>
      </c>
      <c r="K25" s="33">
        <v>2500</v>
      </c>
      <c r="L25" s="34">
        <f t="shared" si="0"/>
        <v>400</v>
      </c>
      <c r="M25" s="33">
        <f>J25*K25+L25</f>
        <v>2900</v>
      </c>
    </row>
    <row r="26" spans="1:13" x14ac:dyDescent="0.3">
      <c r="A26" s="52" t="s">
        <v>3828</v>
      </c>
      <c r="B26" s="53" t="s">
        <v>3825</v>
      </c>
      <c r="C26" s="54">
        <v>43082</v>
      </c>
      <c r="D26" s="92" t="s">
        <v>3413</v>
      </c>
      <c r="E26" s="76">
        <v>43074</v>
      </c>
      <c r="F26" s="53" t="s">
        <v>630</v>
      </c>
      <c r="G26" s="29" t="s">
        <v>134</v>
      </c>
      <c r="H26" s="68" t="s">
        <v>93</v>
      </c>
      <c r="I26" s="31" t="s">
        <v>60</v>
      </c>
      <c r="J26" s="32">
        <v>5</v>
      </c>
      <c r="K26" s="33">
        <v>2500</v>
      </c>
      <c r="L26" s="34">
        <f t="shared" si="0"/>
        <v>2000</v>
      </c>
      <c r="M26" s="33">
        <f>J26*K26+L26</f>
        <v>14500</v>
      </c>
    </row>
    <row r="27" spans="1:13" x14ac:dyDescent="0.3">
      <c r="A27" s="52" t="s">
        <v>3829</v>
      </c>
      <c r="B27" s="53" t="s">
        <v>3826</v>
      </c>
      <c r="C27" s="54">
        <v>43082</v>
      </c>
      <c r="D27" s="92" t="s">
        <v>3414</v>
      </c>
      <c r="E27" s="76">
        <v>43074</v>
      </c>
      <c r="F27" s="53" t="s">
        <v>630</v>
      </c>
      <c r="G27" s="29" t="s">
        <v>134</v>
      </c>
      <c r="H27" s="68" t="s">
        <v>81</v>
      </c>
      <c r="I27" s="31" t="s">
        <v>60</v>
      </c>
      <c r="J27" s="32">
        <v>5</v>
      </c>
      <c r="K27" s="33">
        <v>3017.25</v>
      </c>
      <c r="L27" s="34">
        <f t="shared" si="0"/>
        <v>2413.8000000000002</v>
      </c>
      <c r="M27" s="33">
        <f>J27*K27+L27</f>
        <v>17500.05</v>
      </c>
    </row>
    <row r="28" spans="1:13" x14ac:dyDescent="0.3">
      <c r="A28" s="52" t="s">
        <v>3830</v>
      </c>
      <c r="B28" s="53" t="s">
        <v>3827</v>
      </c>
      <c r="C28" s="54">
        <v>43082</v>
      </c>
      <c r="D28" s="92" t="s">
        <v>3415</v>
      </c>
      <c r="E28" s="76">
        <v>43074</v>
      </c>
      <c r="F28" s="53" t="s">
        <v>630</v>
      </c>
      <c r="G28" s="29" t="s">
        <v>134</v>
      </c>
      <c r="H28" s="68" t="s">
        <v>81</v>
      </c>
      <c r="I28" s="31" t="s">
        <v>60</v>
      </c>
      <c r="J28" s="32">
        <v>1</v>
      </c>
      <c r="K28" s="33">
        <v>3017.25</v>
      </c>
      <c r="L28" s="34">
        <f t="shared" si="0"/>
        <v>482.76</v>
      </c>
      <c r="M28" s="33">
        <f>J28*K28+L28</f>
        <v>3500.01</v>
      </c>
    </row>
    <row r="29" spans="1:13" x14ac:dyDescent="0.3">
      <c r="A29" s="52" t="s">
        <v>3832</v>
      </c>
      <c r="B29" s="53" t="s">
        <v>3831</v>
      </c>
      <c r="C29" s="54">
        <v>43087</v>
      </c>
      <c r="D29" s="92" t="s">
        <v>3431</v>
      </c>
      <c r="E29" s="76">
        <v>43074</v>
      </c>
      <c r="F29" s="53" t="s">
        <v>630</v>
      </c>
      <c r="G29" s="29" t="s">
        <v>94</v>
      </c>
      <c r="H29" s="68" t="s">
        <v>3432</v>
      </c>
      <c r="I29" s="31" t="s">
        <v>96</v>
      </c>
      <c r="J29" s="32">
        <v>200</v>
      </c>
      <c r="K29" s="33">
        <v>206.9</v>
      </c>
      <c r="L29" s="34">
        <f t="shared" ref="L29:L35" si="1">J29*K29*0.16</f>
        <v>6620.8</v>
      </c>
      <c r="M29" s="33">
        <f>J29*K29+L29-0.8</f>
        <v>48000</v>
      </c>
    </row>
    <row r="30" spans="1:13" x14ac:dyDescent="0.3">
      <c r="A30" s="52" t="s">
        <v>3832</v>
      </c>
      <c r="B30" s="53" t="s">
        <v>3831</v>
      </c>
      <c r="C30" s="54">
        <v>43087</v>
      </c>
      <c r="D30" s="92" t="s">
        <v>3431</v>
      </c>
      <c r="E30" s="76">
        <v>43074</v>
      </c>
      <c r="F30" s="53" t="s">
        <v>630</v>
      </c>
      <c r="G30" s="29" t="s">
        <v>94</v>
      </c>
      <c r="H30" s="68" t="s">
        <v>291</v>
      </c>
      <c r="I30" s="31" t="s">
        <v>99</v>
      </c>
      <c r="J30" s="32">
        <v>1</v>
      </c>
      <c r="K30" s="33">
        <v>4000</v>
      </c>
      <c r="L30" s="34">
        <f t="shared" si="1"/>
        <v>640</v>
      </c>
      <c r="M30" s="33">
        <f t="shared" ref="M30:M36" si="2">J30*K30+L30</f>
        <v>4640</v>
      </c>
    </row>
    <row r="31" spans="1:13" x14ac:dyDescent="0.3">
      <c r="A31" s="52" t="s">
        <v>3834</v>
      </c>
      <c r="B31" s="53" t="s">
        <v>3833</v>
      </c>
      <c r="C31" s="54">
        <v>43087</v>
      </c>
      <c r="D31" s="92" t="s">
        <v>3451</v>
      </c>
      <c r="E31" s="76">
        <v>43075</v>
      </c>
      <c r="F31" s="53" t="s">
        <v>630</v>
      </c>
      <c r="G31" s="29" t="s">
        <v>80</v>
      </c>
      <c r="H31" s="68" t="s">
        <v>81</v>
      </c>
      <c r="I31" s="31" t="s">
        <v>96</v>
      </c>
      <c r="J31" s="32">
        <v>100</v>
      </c>
      <c r="K31" s="33">
        <v>150.86199999999999</v>
      </c>
      <c r="L31" s="34">
        <f t="shared" si="1"/>
        <v>2413.7919999999999</v>
      </c>
      <c r="M31" s="33">
        <f t="shared" si="2"/>
        <v>17499.991999999998</v>
      </c>
    </row>
    <row r="32" spans="1:13" x14ac:dyDescent="0.3">
      <c r="A32" s="52" t="s">
        <v>3836</v>
      </c>
      <c r="B32" s="53" t="s">
        <v>3835</v>
      </c>
      <c r="C32" s="54">
        <v>43087</v>
      </c>
      <c r="D32" s="92" t="s">
        <v>3452</v>
      </c>
      <c r="E32" s="76">
        <v>43075</v>
      </c>
      <c r="F32" s="53" t="s">
        <v>630</v>
      </c>
      <c r="G32" s="29" t="s">
        <v>80</v>
      </c>
      <c r="H32" s="68" t="s">
        <v>81</v>
      </c>
      <c r="I32" s="31" t="s">
        <v>96</v>
      </c>
      <c r="J32" s="32">
        <v>100</v>
      </c>
      <c r="K32" s="33">
        <v>150.86199999999999</v>
      </c>
      <c r="L32" s="34">
        <f t="shared" si="1"/>
        <v>2413.7919999999999</v>
      </c>
      <c r="M32" s="33">
        <f t="shared" si="2"/>
        <v>17499.991999999998</v>
      </c>
    </row>
    <row r="33" spans="1:13" x14ac:dyDescent="0.3">
      <c r="A33" s="52" t="s">
        <v>3838</v>
      </c>
      <c r="B33" s="53" t="s">
        <v>3837</v>
      </c>
      <c r="C33" s="54">
        <v>43087</v>
      </c>
      <c r="D33" s="92" t="s">
        <v>3359</v>
      </c>
      <c r="E33" s="76">
        <v>43075</v>
      </c>
      <c r="F33" s="53" t="s">
        <v>630</v>
      </c>
      <c r="G33" s="29" t="s">
        <v>80</v>
      </c>
      <c r="H33" s="68" t="s">
        <v>3445</v>
      </c>
      <c r="I33" s="31" t="s">
        <v>96</v>
      </c>
      <c r="J33" s="32">
        <v>100</v>
      </c>
      <c r="K33" s="33">
        <v>125</v>
      </c>
      <c r="L33" s="34">
        <f t="shared" si="1"/>
        <v>2000</v>
      </c>
      <c r="M33" s="33">
        <f t="shared" si="2"/>
        <v>14500</v>
      </c>
    </row>
    <row r="34" spans="1:13" x14ac:dyDescent="0.3">
      <c r="A34" s="52" t="s">
        <v>3840</v>
      </c>
      <c r="B34" s="53" t="s">
        <v>3839</v>
      </c>
      <c r="C34" s="54">
        <v>43087</v>
      </c>
      <c r="D34" s="92" t="s">
        <v>3463</v>
      </c>
      <c r="E34" s="76">
        <v>43074</v>
      </c>
      <c r="F34" s="53" t="s">
        <v>630</v>
      </c>
      <c r="G34" s="29" t="s">
        <v>94</v>
      </c>
      <c r="H34" s="68" t="s">
        <v>81</v>
      </c>
      <c r="I34" s="31" t="s">
        <v>60</v>
      </c>
      <c r="J34" s="32">
        <v>3</v>
      </c>
      <c r="K34" s="33">
        <v>3017.24</v>
      </c>
      <c r="L34" s="34">
        <f t="shared" si="1"/>
        <v>1448.2751999999998</v>
      </c>
      <c r="M34" s="33">
        <f t="shared" si="2"/>
        <v>10499.995199999999</v>
      </c>
    </row>
    <row r="35" spans="1:13" s="239" customFormat="1" x14ac:dyDescent="0.3">
      <c r="A35" s="52" t="s">
        <v>4027</v>
      </c>
      <c r="B35" s="53" t="s">
        <v>4026</v>
      </c>
      <c r="C35" s="54">
        <v>43115</v>
      </c>
      <c r="D35" s="231" t="s">
        <v>3558</v>
      </c>
      <c r="E35" s="232">
        <v>43096</v>
      </c>
      <c r="F35" s="210" t="s">
        <v>3988</v>
      </c>
      <c r="G35" s="233" t="s">
        <v>398</v>
      </c>
      <c r="H35" s="234" t="s">
        <v>3355</v>
      </c>
      <c r="I35" s="235" t="s">
        <v>142</v>
      </c>
      <c r="J35" s="236">
        <v>17</v>
      </c>
      <c r="K35" s="237">
        <v>861.05</v>
      </c>
      <c r="L35" s="238">
        <f t="shared" si="1"/>
        <v>2342.056</v>
      </c>
      <c r="M35" s="237">
        <f t="shared" si="2"/>
        <v>16979.905999999999</v>
      </c>
    </row>
    <row r="36" spans="1:13" s="239" customFormat="1" x14ac:dyDescent="0.3">
      <c r="A36" s="52" t="s">
        <v>4027</v>
      </c>
      <c r="B36" s="53" t="s">
        <v>4026</v>
      </c>
      <c r="C36" s="54">
        <v>43115</v>
      </c>
      <c r="D36" s="231" t="s">
        <v>3558</v>
      </c>
      <c r="E36" s="232">
        <v>43096</v>
      </c>
      <c r="F36" s="210" t="s">
        <v>3988</v>
      </c>
      <c r="G36" s="233" t="s">
        <v>398</v>
      </c>
      <c r="H36" s="51" t="s">
        <v>549</v>
      </c>
      <c r="I36" s="235" t="s">
        <v>142</v>
      </c>
      <c r="J36" s="236">
        <v>5</v>
      </c>
      <c r="K36" s="237">
        <v>1210</v>
      </c>
      <c r="L36" s="238">
        <f t="shared" si="0"/>
        <v>968</v>
      </c>
      <c r="M36" s="237">
        <f t="shared" si="2"/>
        <v>7018</v>
      </c>
    </row>
    <row r="37" spans="1:13" ht="25.5" x14ac:dyDescent="0.3">
      <c r="A37" s="52" t="s">
        <v>3818</v>
      </c>
      <c r="B37" s="53" t="s">
        <v>3817</v>
      </c>
      <c r="C37" s="54">
        <v>43098</v>
      </c>
      <c r="D37" s="43"/>
      <c r="E37" s="27"/>
      <c r="F37" s="27" t="s">
        <v>42</v>
      </c>
      <c r="G37" s="29" t="s">
        <v>41</v>
      </c>
      <c r="H37" s="67" t="s">
        <v>3560</v>
      </c>
      <c r="I37" s="31"/>
      <c r="J37" s="32"/>
      <c r="K37" s="33"/>
      <c r="L37" s="34">
        <f t="shared" si="0"/>
        <v>0</v>
      </c>
      <c r="M37" s="33">
        <v>65350</v>
      </c>
    </row>
    <row r="38" spans="1:13" x14ac:dyDescent="0.3">
      <c r="A38" s="36"/>
      <c r="B38" s="36"/>
      <c r="C38" s="27"/>
      <c r="D38" s="43"/>
      <c r="E38" s="27"/>
      <c r="F38" s="27"/>
      <c r="G38" s="29"/>
      <c r="H38" s="38"/>
      <c r="I38" s="31"/>
      <c r="J38" s="32"/>
      <c r="K38" s="33"/>
      <c r="L38" s="34">
        <f t="shared" si="0"/>
        <v>0</v>
      </c>
      <c r="M38" s="33">
        <f>J38*K38+L38</f>
        <v>0</v>
      </c>
    </row>
    <row r="39" spans="1:13" x14ac:dyDescent="0.3">
      <c r="A39" s="26"/>
      <c r="B39" s="26"/>
      <c r="C39" s="26"/>
      <c r="D39" s="28"/>
      <c r="E39" s="27"/>
      <c r="F39" s="27"/>
      <c r="G39" s="29"/>
      <c r="H39" s="38"/>
      <c r="I39" s="31"/>
      <c r="J39" s="32"/>
      <c r="K39" s="33"/>
      <c r="L39" s="34"/>
      <c r="M39" s="33">
        <f>SUM(M15:M38)+0.01</f>
        <v>326265.3688</v>
      </c>
    </row>
    <row r="41" spans="1:13" x14ac:dyDescent="0.3">
      <c r="A41" s="48" t="s">
        <v>35</v>
      </c>
      <c r="B41" s="46" t="s">
        <v>2998</v>
      </c>
    </row>
    <row r="42" spans="1:13" x14ac:dyDescent="0.3">
      <c r="A42" s="18"/>
      <c r="B42" s="15"/>
    </row>
    <row r="43" spans="1:13" x14ac:dyDescent="0.3">
      <c r="A43" s="18"/>
      <c r="B43" s="15"/>
      <c r="D43" s="62"/>
    </row>
    <row r="44" spans="1:13" x14ac:dyDescent="0.3">
      <c r="A44" s="18"/>
      <c r="B44" s="15"/>
    </row>
    <row r="45" spans="1:13" x14ac:dyDescent="0.3">
      <c r="A45" s="18"/>
      <c r="B45" s="15"/>
    </row>
    <row r="46" spans="1:13" x14ac:dyDescent="0.3">
      <c r="A46" s="18"/>
      <c r="B46" s="15"/>
    </row>
    <row r="47" spans="1:13" x14ac:dyDescent="0.3">
      <c r="A47" s="18"/>
      <c r="B47" s="15"/>
    </row>
    <row r="48" spans="1:13" x14ac:dyDescent="0.3">
      <c r="A48" s="18"/>
      <c r="B48" s="15"/>
    </row>
    <row r="49" spans="1:13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x14ac:dyDescent="0.3">
      <c r="A50" s="261" t="s">
        <v>27</v>
      </c>
      <c r="B50" s="261"/>
      <c r="C50" s="261"/>
      <c r="D50" s="39"/>
      <c r="E50" s="261" t="s">
        <v>28</v>
      </c>
      <c r="F50" s="261"/>
      <c r="G50" s="39"/>
      <c r="H50" s="205" t="s">
        <v>29</v>
      </c>
      <c r="I50" s="39"/>
      <c r="J50" s="41"/>
      <c r="K50" s="205" t="s">
        <v>30</v>
      </c>
      <c r="L50" s="41"/>
      <c r="M50" s="39"/>
    </row>
    <row r="51" spans="1:13" ht="13.9" customHeight="1" x14ac:dyDescent="0.3">
      <c r="A51" s="263" t="s">
        <v>0</v>
      </c>
      <c r="B51" s="263"/>
      <c r="C51" s="263"/>
      <c r="D51" s="39"/>
      <c r="E51" s="262" t="s">
        <v>1</v>
      </c>
      <c r="F51" s="262"/>
      <c r="G51" s="39"/>
      <c r="H51" s="42" t="s">
        <v>2</v>
      </c>
      <c r="I51" s="39"/>
      <c r="J51" s="262" t="s">
        <v>31</v>
      </c>
      <c r="K51" s="262"/>
      <c r="L51" s="262"/>
      <c r="M51" s="39"/>
    </row>
    <row r="52" spans="1:13" x14ac:dyDescent="0.3">
      <c r="A52" s="253"/>
      <c r="B52" s="253"/>
      <c r="C52" s="253"/>
    </row>
    <row r="53" spans="1:13" s="15" customFormat="1" ht="15" customHeight="1" x14ac:dyDescent="0.25">
      <c r="A53" s="257" t="s">
        <v>6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</row>
  </sheetData>
  <customSheetViews>
    <customSheetView guid="{B46C6F73-E576-4327-952E-D30557363BE2}" showPageBreaks="1" topLeftCell="H22">
      <selection activeCell="M40" sqref="M40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22">
      <selection activeCell="M40" sqref="M40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8:B8"/>
    <mergeCell ref="A10:C11"/>
    <mergeCell ref="G10:H10"/>
    <mergeCell ref="L10:M10"/>
    <mergeCell ref="G11:H11"/>
    <mergeCell ref="A53:M53"/>
    <mergeCell ref="A12:B12"/>
    <mergeCell ref="C12:G12"/>
    <mergeCell ref="I12:M12"/>
    <mergeCell ref="E50:F50"/>
    <mergeCell ref="E51:F51"/>
    <mergeCell ref="J51:L51"/>
    <mergeCell ref="A50:C50"/>
    <mergeCell ref="A51:C51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9"/>
  <sheetViews>
    <sheetView topLeftCell="H10" workbookViewId="0">
      <selection activeCell="K28" sqref="K28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2.7109375" style="1" bestFit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8.75" x14ac:dyDescent="0.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8.75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18.75" x14ac:dyDescent="0.3">
      <c r="A5" s="195" t="s">
        <v>7</v>
      </c>
      <c r="B5" s="48" t="s">
        <v>8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9" customHeight="1" x14ac:dyDescent="0.3">
      <c r="A6" s="18"/>
      <c r="B6" s="18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2597</v>
      </c>
      <c r="D11" s="259"/>
      <c r="E11" s="259"/>
      <c r="F11" s="259"/>
      <c r="G11" s="259"/>
      <c r="H11" s="8" t="s">
        <v>13</v>
      </c>
      <c r="I11" s="260" t="s">
        <v>3845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x14ac:dyDescent="0.3">
      <c r="A14" s="52" t="s">
        <v>2815</v>
      </c>
      <c r="B14" s="53" t="s">
        <v>2814</v>
      </c>
      <c r="C14" s="54">
        <v>43038</v>
      </c>
      <c r="D14" s="92">
        <v>10</v>
      </c>
      <c r="E14" s="76">
        <v>43028</v>
      </c>
      <c r="F14" s="53" t="s">
        <v>666</v>
      </c>
      <c r="G14" s="29" t="s">
        <v>2580</v>
      </c>
      <c r="H14" s="77" t="s">
        <v>2598</v>
      </c>
      <c r="I14" s="50" t="s">
        <v>163</v>
      </c>
      <c r="J14" s="78">
        <v>30</v>
      </c>
      <c r="K14" s="87">
        <v>3950</v>
      </c>
      <c r="L14" s="34">
        <f t="shared" ref="L14:L22" si="0">J14*K14*0.16</f>
        <v>18960</v>
      </c>
      <c r="M14" s="33">
        <f t="shared" ref="M14:M22" si="1">J14*K14+L14</f>
        <v>137460</v>
      </c>
    </row>
    <row r="15" spans="1:13" ht="25.5" x14ac:dyDescent="0.3">
      <c r="A15" s="52" t="s">
        <v>3244</v>
      </c>
      <c r="B15" s="53" t="s">
        <v>3243</v>
      </c>
      <c r="C15" s="54">
        <v>43042</v>
      </c>
      <c r="D15" s="22"/>
      <c r="E15" s="23"/>
      <c r="F15" s="53" t="s">
        <v>42</v>
      </c>
      <c r="G15" s="29" t="s">
        <v>41</v>
      </c>
      <c r="H15" s="77" t="s">
        <v>2603</v>
      </c>
      <c r="I15" s="21"/>
      <c r="J15" s="24"/>
      <c r="K15" s="21"/>
      <c r="L15" s="34">
        <f t="shared" si="0"/>
        <v>0</v>
      </c>
      <c r="M15" s="33">
        <v>7800</v>
      </c>
    </row>
    <row r="16" spans="1:13" x14ac:dyDescent="0.3">
      <c r="A16" s="52" t="s">
        <v>3248</v>
      </c>
      <c r="B16" s="53" t="s">
        <v>3247</v>
      </c>
      <c r="C16" s="54">
        <v>43049</v>
      </c>
      <c r="D16" s="75" t="s">
        <v>3000</v>
      </c>
      <c r="E16" s="76">
        <v>43040</v>
      </c>
      <c r="F16" s="53" t="s">
        <v>630</v>
      </c>
      <c r="G16" s="29" t="s">
        <v>80</v>
      </c>
      <c r="H16" s="77" t="s">
        <v>81</v>
      </c>
      <c r="I16" s="50" t="s">
        <v>257</v>
      </c>
      <c r="J16" s="78">
        <v>20</v>
      </c>
      <c r="K16" s="87">
        <v>159.5</v>
      </c>
      <c r="L16" s="34">
        <f t="shared" si="0"/>
        <v>510.40000000000003</v>
      </c>
      <c r="M16" s="33">
        <f t="shared" si="1"/>
        <v>3700.4</v>
      </c>
    </row>
    <row r="17" spans="1:13" x14ac:dyDescent="0.3">
      <c r="A17" s="52" t="s">
        <v>3246</v>
      </c>
      <c r="B17" s="53" t="s">
        <v>3245</v>
      </c>
      <c r="C17" s="54">
        <v>43055</v>
      </c>
      <c r="D17" s="92" t="s">
        <v>3053</v>
      </c>
      <c r="E17" s="76">
        <v>43047</v>
      </c>
      <c r="F17" s="53" t="s">
        <v>631</v>
      </c>
      <c r="G17" s="29" t="s">
        <v>58</v>
      </c>
      <c r="H17" s="77" t="s">
        <v>1653</v>
      </c>
      <c r="I17" s="50" t="s">
        <v>71</v>
      </c>
      <c r="J17" s="78">
        <v>3</v>
      </c>
      <c r="K17" s="87">
        <v>1400</v>
      </c>
      <c r="L17" s="34">
        <f t="shared" si="0"/>
        <v>672</v>
      </c>
      <c r="M17" s="33">
        <f t="shared" si="1"/>
        <v>4872</v>
      </c>
    </row>
    <row r="18" spans="1:13" ht="25.5" x14ac:dyDescent="0.3">
      <c r="A18" s="52" t="s">
        <v>3842</v>
      </c>
      <c r="B18" s="53" t="s">
        <v>3841</v>
      </c>
      <c r="C18" s="54">
        <v>43077</v>
      </c>
      <c r="D18" s="92"/>
      <c r="E18" s="76"/>
      <c r="F18" s="53" t="s">
        <v>42</v>
      </c>
      <c r="G18" s="29" t="s">
        <v>41</v>
      </c>
      <c r="H18" s="67" t="s">
        <v>3353</v>
      </c>
      <c r="I18" s="31"/>
      <c r="J18" s="32"/>
      <c r="K18" s="33"/>
      <c r="L18" s="34">
        <f t="shared" si="0"/>
        <v>0</v>
      </c>
      <c r="M18" s="33">
        <v>23400</v>
      </c>
    </row>
    <row r="19" spans="1:13" x14ac:dyDescent="0.3">
      <c r="A19" s="52" t="s">
        <v>3844</v>
      </c>
      <c r="B19" s="53" t="s">
        <v>3843</v>
      </c>
      <c r="C19" s="54">
        <v>43087</v>
      </c>
      <c r="D19" s="92" t="s">
        <v>3442</v>
      </c>
      <c r="E19" s="76">
        <v>43077</v>
      </c>
      <c r="F19" s="53" t="s">
        <v>639</v>
      </c>
      <c r="G19" s="29" t="s">
        <v>58</v>
      </c>
      <c r="H19" s="67" t="s">
        <v>323</v>
      </c>
      <c r="I19" s="31" t="s">
        <v>219</v>
      </c>
      <c r="J19" s="32">
        <v>40</v>
      </c>
      <c r="K19" s="87">
        <v>350</v>
      </c>
      <c r="L19" s="34">
        <f t="shared" si="0"/>
        <v>2240</v>
      </c>
      <c r="M19" s="33">
        <f t="shared" si="1"/>
        <v>16240</v>
      </c>
    </row>
    <row r="20" spans="1:13" s="14" customFormat="1" ht="13.5" x14ac:dyDescent="0.25">
      <c r="A20" s="52" t="s">
        <v>3847</v>
      </c>
      <c r="B20" s="53" t="s">
        <v>3846</v>
      </c>
      <c r="C20" s="54">
        <v>43087</v>
      </c>
      <c r="D20" s="92" t="s">
        <v>3448</v>
      </c>
      <c r="E20" s="76">
        <v>43075</v>
      </c>
      <c r="F20" s="53" t="s">
        <v>630</v>
      </c>
      <c r="G20" s="29" t="s">
        <v>80</v>
      </c>
      <c r="H20" s="67" t="s">
        <v>81</v>
      </c>
      <c r="I20" s="31" t="s">
        <v>89</v>
      </c>
      <c r="J20" s="32">
        <v>15</v>
      </c>
      <c r="K20" s="87">
        <v>150.86199999999999</v>
      </c>
      <c r="L20" s="34">
        <f t="shared" si="0"/>
        <v>362.06879999999995</v>
      </c>
      <c r="M20" s="33">
        <f t="shared" si="1"/>
        <v>2624.9987999999998</v>
      </c>
    </row>
    <row r="21" spans="1:13" x14ac:dyDescent="0.3">
      <c r="A21" s="52" t="s">
        <v>3849</v>
      </c>
      <c r="B21" s="53" t="s">
        <v>3848</v>
      </c>
      <c r="C21" s="54">
        <v>43087</v>
      </c>
      <c r="D21" s="92" t="s">
        <v>3450</v>
      </c>
      <c r="E21" s="76">
        <v>43075</v>
      </c>
      <c r="F21" s="53" t="s">
        <v>630</v>
      </c>
      <c r="G21" s="29" t="s">
        <v>80</v>
      </c>
      <c r="H21" s="68" t="s">
        <v>81</v>
      </c>
      <c r="I21" s="31" t="s">
        <v>89</v>
      </c>
      <c r="J21" s="32">
        <v>100</v>
      </c>
      <c r="K21" s="87">
        <v>150.86199999999999</v>
      </c>
      <c r="L21" s="34">
        <f t="shared" si="0"/>
        <v>2413.7919999999999</v>
      </c>
      <c r="M21" s="33">
        <f t="shared" si="1"/>
        <v>17499.991999999998</v>
      </c>
    </row>
    <row r="22" spans="1:13" x14ac:dyDescent="0.3">
      <c r="A22" s="52" t="s">
        <v>3851</v>
      </c>
      <c r="B22" s="53" t="s">
        <v>3850</v>
      </c>
      <c r="C22" s="54">
        <v>43087</v>
      </c>
      <c r="D22" s="92" t="s">
        <v>3466</v>
      </c>
      <c r="E22" s="76">
        <v>43074</v>
      </c>
      <c r="F22" s="53" t="s">
        <v>630</v>
      </c>
      <c r="G22" s="29" t="s">
        <v>94</v>
      </c>
      <c r="H22" s="68" t="s">
        <v>291</v>
      </c>
      <c r="I22" s="31" t="s">
        <v>117</v>
      </c>
      <c r="J22" s="32">
        <v>1</v>
      </c>
      <c r="K22" s="87">
        <v>4000</v>
      </c>
      <c r="L22" s="34">
        <f t="shared" si="0"/>
        <v>640</v>
      </c>
      <c r="M22" s="33">
        <f t="shared" si="1"/>
        <v>4640</v>
      </c>
    </row>
    <row r="23" spans="1:13" x14ac:dyDescent="0.3">
      <c r="A23" s="52" t="s">
        <v>3853</v>
      </c>
      <c r="B23" s="53" t="s">
        <v>3852</v>
      </c>
      <c r="C23" s="54">
        <v>43082</v>
      </c>
      <c r="D23" s="103">
        <v>111</v>
      </c>
      <c r="E23" s="27">
        <v>43074</v>
      </c>
      <c r="F23" s="53" t="s">
        <v>631</v>
      </c>
      <c r="G23" s="29" t="s">
        <v>409</v>
      </c>
      <c r="H23" s="67" t="s">
        <v>1680</v>
      </c>
      <c r="I23" s="31" t="s">
        <v>71</v>
      </c>
      <c r="J23" s="32">
        <v>10</v>
      </c>
      <c r="K23" s="87">
        <v>1540</v>
      </c>
      <c r="L23" s="34">
        <f>J23*K23*0.16</f>
        <v>2464</v>
      </c>
      <c r="M23" s="33">
        <f>J23*K23+L23</f>
        <v>17864</v>
      </c>
    </row>
    <row r="24" spans="1:13" x14ac:dyDescent="0.3">
      <c r="A24" s="52" t="s">
        <v>3853</v>
      </c>
      <c r="B24" s="53" t="s">
        <v>3852</v>
      </c>
      <c r="C24" s="54">
        <v>43082</v>
      </c>
      <c r="D24" s="103">
        <v>111</v>
      </c>
      <c r="E24" s="27">
        <v>43074</v>
      </c>
      <c r="F24" s="53" t="s">
        <v>631</v>
      </c>
      <c r="G24" s="29" t="s">
        <v>409</v>
      </c>
      <c r="H24" s="67" t="s">
        <v>3355</v>
      </c>
      <c r="I24" s="31" t="s">
        <v>71</v>
      </c>
      <c r="J24" s="32">
        <v>1</v>
      </c>
      <c r="K24" s="87">
        <v>11903.79</v>
      </c>
      <c r="L24" s="34">
        <f>J24*K24*0.16</f>
        <v>1904.6064000000001</v>
      </c>
      <c r="M24" s="33">
        <f>J24*K24+L24</f>
        <v>13808.396400000001</v>
      </c>
    </row>
    <row r="25" spans="1:13" x14ac:dyDescent="0.3">
      <c r="A25" s="36"/>
      <c r="B25" s="36"/>
      <c r="C25" s="27"/>
      <c r="D25" s="43"/>
      <c r="E25" s="27"/>
      <c r="F25" s="27"/>
      <c r="G25" s="29"/>
      <c r="H25" s="38"/>
      <c r="I25" s="31"/>
      <c r="J25" s="32"/>
      <c r="K25" s="33"/>
      <c r="L25" s="34">
        <f>J25*K25*0.16</f>
        <v>0</v>
      </c>
      <c r="M25" s="33">
        <f>J25*K25+L25</f>
        <v>0</v>
      </c>
    </row>
    <row r="26" spans="1:13" x14ac:dyDescent="0.3">
      <c r="A26" s="26"/>
      <c r="B26" s="26"/>
      <c r="C26" s="26"/>
      <c r="D26" s="28"/>
      <c r="E26" s="27"/>
      <c r="F26" s="27"/>
      <c r="G26" s="29"/>
      <c r="H26" s="38"/>
      <c r="I26" s="31"/>
      <c r="J26" s="32"/>
      <c r="K26" s="33"/>
      <c r="L26" s="34"/>
      <c r="M26" s="33">
        <f>SUM(M14:M25)</f>
        <v>249909.78719999999</v>
      </c>
    </row>
    <row r="28" spans="1:13" x14ac:dyDescent="0.3">
      <c r="A28" s="48" t="s">
        <v>35</v>
      </c>
      <c r="B28" s="46" t="s">
        <v>2596</v>
      </c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193" t="s">
        <v>29</v>
      </c>
      <c r="I36" s="39"/>
      <c r="J36" s="41"/>
      <c r="K36" s="193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H10">
      <selection activeCell="K28" sqref="K2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">
      <selection activeCell="K28" sqref="K2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67"/>
  <sheetViews>
    <sheetView topLeftCell="H34" zoomScaleNormal="100" workbookViewId="0">
      <selection activeCell="M54" sqref="M54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2.7109375" style="1" bestFit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.75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.75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8.75" x14ac:dyDescent="0.3">
      <c r="A5" s="69" t="s">
        <v>7</v>
      </c>
      <c r="B5" s="48" t="s">
        <v>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9" customHeight="1" x14ac:dyDescent="0.3">
      <c r="A6" s="18"/>
      <c r="B6" s="18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105</v>
      </c>
      <c r="D11" s="259"/>
      <c r="E11" s="259"/>
      <c r="F11" s="259"/>
      <c r="G11" s="259"/>
      <c r="H11" s="8" t="s">
        <v>13</v>
      </c>
      <c r="I11" s="260" t="s">
        <v>3858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0"/>
      <c r="B14" s="116" t="s">
        <v>806</v>
      </c>
      <c r="C14" s="120">
        <v>42839</v>
      </c>
      <c r="D14" s="22"/>
      <c r="E14" s="23"/>
      <c r="F14" s="76" t="s">
        <v>42</v>
      </c>
      <c r="G14" s="29" t="s">
        <v>41</v>
      </c>
      <c r="H14" s="77" t="s">
        <v>103</v>
      </c>
      <c r="I14" s="21"/>
      <c r="J14" s="24"/>
      <c r="K14" s="21"/>
      <c r="L14" s="34">
        <f>J14*K14*0.16</f>
        <v>0</v>
      </c>
      <c r="M14" s="33">
        <v>16200</v>
      </c>
    </row>
    <row r="15" spans="1:13" ht="25.5" x14ac:dyDescent="0.3">
      <c r="A15" s="50"/>
      <c r="B15" s="116" t="s">
        <v>807</v>
      </c>
      <c r="C15" s="120">
        <v>42846</v>
      </c>
      <c r="D15" s="22"/>
      <c r="E15" s="23"/>
      <c r="F15" s="76" t="s">
        <v>42</v>
      </c>
      <c r="G15" s="29" t="s">
        <v>41</v>
      </c>
      <c r="H15" s="77" t="s">
        <v>118</v>
      </c>
      <c r="I15" s="21"/>
      <c r="J15" s="24"/>
      <c r="K15" s="21"/>
      <c r="L15" s="34">
        <f>J15*K15*0.16</f>
        <v>0</v>
      </c>
      <c r="M15" s="33">
        <v>16500</v>
      </c>
    </row>
    <row r="16" spans="1:13" ht="25.5" x14ac:dyDescent="0.3">
      <c r="A16" s="50"/>
      <c r="B16" s="116" t="s">
        <v>808</v>
      </c>
      <c r="C16" s="120">
        <v>42853</v>
      </c>
      <c r="D16" s="22"/>
      <c r="E16" s="23"/>
      <c r="F16" s="76" t="s">
        <v>42</v>
      </c>
      <c r="G16" s="29" t="s">
        <v>41</v>
      </c>
      <c r="H16" s="77" t="s">
        <v>179</v>
      </c>
      <c r="I16" s="21"/>
      <c r="J16" s="24"/>
      <c r="K16" s="21"/>
      <c r="L16" s="34">
        <f t="shared" ref="L16:L21" si="0">J16*K16*0.16</f>
        <v>0</v>
      </c>
      <c r="M16" s="33">
        <v>8400</v>
      </c>
    </row>
    <row r="17" spans="1:13" x14ac:dyDescent="0.3">
      <c r="A17" s="119" t="s">
        <v>809</v>
      </c>
      <c r="B17" s="116" t="s">
        <v>810</v>
      </c>
      <c r="C17" s="120">
        <v>42863</v>
      </c>
      <c r="D17" s="75" t="s">
        <v>209</v>
      </c>
      <c r="E17" s="76">
        <v>42851</v>
      </c>
      <c r="F17" s="27" t="s">
        <v>630</v>
      </c>
      <c r="G17" s="29" t="s">
        <v>58</v>
      </c>
      <c r="H17" s="77" t="s">
        <v>210</v>
      </c>
      <c r="I17" s="50" t="s">
        <v>60</v>
      </c>
      <c r="J17" s="78">
        <v>2</v>
      </c>
      <c r="K17" s="50">
        <v>2758.62</v>
      </c>
      <c r="L17" s="34">
        <f>J17*K17*0.16</f>
        <v>882.75839999999994</v>
      </c>
      <c r="M17" s="33">
        <f>J17*K17+L17</f>
        <v>6399.9983999999995</v>
      </c>
    </row>
    <row r="18" spans="1:13" x14ac:dyDescent="0.3">
      <c r="A18" s="119" t="s">
        <v>811</v>
      </c>
      <c r="B18" s="116" t="s">
        <v>812</v>
      </c>
      <c r="C18" s="120">
        <v>42863</v>
      </c>
      <c r="D18" s="43" t="s">
        <v>211</v>
      </c>
      <c r="E18" s="27">
        <v>42851</v>
      </c>
      <c r="F18" s="27" t="s">
        <v>630</v>
      </c>
      <c r="G18" s="29" t="s">
        <v>58</v>
      </c>
      <c r="H18" s="67" t="s">
        <v>210</v>
      </c>
      <c r="I18" s="31" t="s">
        <v>60</v>
      </c>
      <c r="J18" s="32">
        <v>5</v>
      </c>
      <c r="K18" s="33">
        <v>2758.62</v>
      </c>
      <c r="L18" s="34">
        <f t="shared" si="0"/>
        <v>2206.8959999999997</v>
      </c>
      <c r="M18" s="33">
        <f>J18*K18+L18</f>
        <v>15999.995999999999</v>
      </c>
    </row>
    <row r="19" spans="1:13" ht="25.5" x14ac:dyDescent="0.3">
      <c r="A19" s="26"/>
      <c r="B19" s="116" t="s">
        <v>813</v>
      </c>
      <c r="C19" s="120">
        <v>42867</v>
      </c>
      <c r="D19" s="43"/>
      <c r="E19" s="27"/>
      <c r="F19" s="76" t="s">
        <v>42</v>
      </c>
      <c r="G19" s="29" t="s">
        <v>41</v>
      </c>
      <c r="H19" s="67" t="s">
        <v>221</v>
      </c>
      <c r="I19" s="31"/>
      <c r="J19" s="32"/>
      <c r="K19" s="33"/>
      <c r="L19" s="34">
        <f t="shared" si="0"/>
        <v>0</v>
      </c>
      <c r="M19" s="33">
        <v>11100</v>
      </c>
    </row>
    <row r="20" spans="1:13" s="14" customFormat="1" ht="13.5" x14ac:dyDescent="0.25">
      <c r="A20" s="111" t="s">
        <v>1146</v>
      </c>
      <c r="B20" s="112" t="s">
        <v>1145</v>
      </c>
      <c r="C20" s="113">
        <v>42857</v>
      </c>
      <c r="D20" s="44">
        <v>1017</v>
      </c>
      <c r="E20" s="27">
        <v>42844</v>
      </c>
      <c r="F20" s="27" t="s">
        <v>803</v>
      </c>
      <c r="G20" s="38" t="s">
        <v>80</v>
      </c>
      <c r="H20" s="67" t="s">
        <v>132</v>
      </c>
      <c r="I20" s="31" t="s">
        <v>89</v>
      </c>
      <c r="J20" s="32">
        <v>120</v>
      </c>
      <c r="K20" s="33">
        <v>94.84</v>
      </c>
      <c r="L20" s="34">
        <f t="shared" si="0"/>
        <v>1820.9280000000001</v>
      </c>
      <c r="M20" s="33">
        <f t="shared" ref="M20:M26" si="1">J20*K20+L20</f>
        <v>13201.728000000001</v>
      </c>
    </row>
    <row r="21" spans="1:13" x14ac:dyDescent="0.3">
      <c r="A21" s="111" t="s">
        <v>1146</v>
      </c>
      <c r="B21" s="112" t="s">
        <v>1145</v>
      </c>
      <c r="C21" s="113">
        <v>42857</v>
      </c>
      <c r="D21" s="44">
        <v>1017</v>
      </c>
      <c r="E21" s="27">
        <v>42844</v>
      </c>
      <c r="F21" s="27" t="s">
        <v>803</v>
      </c>
      <c r="G21" s="38" t="s">
        <v>80</v>
      </c>
      <c r="H21" s="68" t="s">
        <v>241</v>
      </c>
      <c r="I21" s="31" t="s">
        <v>89</v>
      </c>
      <c r="J21" s="32">
        <v>10</v>
      </c>
      <c r="K21" s="33">
        <v>169.35</v>
      </c>
      <c r="L21" s="34">
        <f t="shared" si="0"/>
        <v>270.95999999999998</v>
      </c>
      <c r="M21" s="33">
        <f t="shared" si="1"/>
        <v>1964.46</v>
      </c>
    </row>
    <row r="22" spans="1:13" x14ac:dyDescent="0.3">
      <c r="A22" s="111" t="s">
        <v>1146</v>
      </c>
      <c r="B22" s="112" t="s">
        <v>1145</v>
      </c>
      <c r="C22" s="113">
        <v>42857</v>
      </c>
      <c r="D22" s="44">
        <v>1017</v>
      </c>
      <c r="E22" s="27">
        <v>42844</v>
      </c>
      <c r="F22" s="27" t="s">
        <v>803</v>
      </c>
      <c r="G22" s="38" t="s">
        <v>80</v>
      </c>
      <c r="H22" s="67" t="s">
        <v>242</v>
      </c>
      <c r="I22" s="31" t="s">
        <v>89</v>
      </c>
      <c r="J22" s="32">
        <v>140</v>
      </c>
      <c r="K22" s="33">
        <v>5</v>
      </c>
      <c r="L22" s="34">
        <f t="shared" ref="L22:L30" si="2">J22*K22*0.16</f>
        <v>112</v>
      </c>
      <c r="M22" s="33">
        <f t="shared" si="1"/>
        <v>812</v>
      </c>
    </row>
    <row r="23" spans="1:13" x14ac:dyDescent="0.3">
      <c r="A23" s="111" t="s">
        <v>1146</v>
      </c>
      <c r="B23" s="112" t="s">
        <v>1145</v>
      </c>
      <c r="C23" s="113">
        <v>42857</v>
      </c>
      <c r="D23" s="44">
        <v>1017</v>
      </c>
      <c r="E23" s="27">
        <v>42844</v>
      </c>
      <c r="F23" s="27" t="s">
        <v>803</v>
      </c>
      <c r="G23" s="38" t="s">
        <v>80</v>
      </c>
      <c r="H23" s="67" t="s">
        <v>243</v>
      </c>
      <c r="I23" s="31" t="s">
        <v>244</v>
      </c>
      <c r="J23" s="32">
        <v>50</v>
      </c>
      <c r="K23" s="33">
        <v>21.56</v>
      </c>
      <c r="L23" s="34">
        <f t="shared" si="2"/>
        <v>172.48</v>
      </c>
      <c r="M23" s="33">
        <f t="shared" si="1"/>
        <v>1250.48</v>
      </c>
    </row>
    <row r="24" spans="1:13" ht="25.5" x14ac:dyDescent="0.3">
      <c r="A24" s="119" t="s">
        <v>814</v>
      </c>
      <c r="B24" s="116" t="s">
        <v>815</v>
      </c>
      <c r="C24" s="120">
        <v>42857</v>
      </c>
      <c r="D24" s="44">
        <v>1018</v>
      </c>
      <c r="E24" s="27">
        <v>42844</v>
      </c>
      <c r="F24" s="27" t="s">
        <v>666</v>
      </c>
      <c r="G24" s="29" t="s">
        <v>80</v>
      </c>
      <c r="H24" s="67" t="s">
        <v>245</v>
      </c>
      <c r="I24" s="31" t="s">
        <v>89</v>
      </c>
      <c r="J24" s="32">
        <v>12</v>
      </c>
      <c r="K24" s="33">
        <v>19</v>
      </c>
      <c r="L24" s="34">
        <f t="shared" si="2"/>
        <v>36.480000000000004</v>
      </c>
      <c r="M24" s="33">
        <f t="shared" si="1"/>
        <v>264.48</v>
      </c>
    </row>
    <row r="25" spans="1:13" x14ac:dyDescent="0.3">
      <c r="A25" s="119" t="s">
        <v>814</v>
      </c>
      <c r="B25" s="116" t="s">
        <v>815</v>
      </c>
      <c r="C25" s="120">
        <v>42857</v>
      </c>
      <c r="D25" s="44">
        <v>1018</v>
      </c>
      <c r="E25" s="27">
        <v>42844</v>
      </c>
      <c r="F25" s="27" t="s">
        <v>666</v>
      </c>
      <c r="G25" s="29" t="s">
        <v>80</v>
      </c>
      <c r="H25" s="67" t="s">
        <v>246</v>
      </c>
      <c r="I25" s="31" t="s">
        <v>89</v>
      </c>
      <c r="J25" s="32">
        <v>12</v>
      </c>
      <c r="K25" s="33">
        <v>7.95</v>
      </c>
      <c r="L25" s="34">
        <f t="shared" si="2"/>
        <v>15.264000000000001</v>
      </c>
      <c r="M25" s="33">
        <f t="shared" si="1"/>
        <v>110.664</v>
      </c>
    </row>
    <row r="26" spans="1:13" x14ac:dyDescent="0.3">
      <c r="A26" s="119" t="s">
        <v>814</v>
      </c>
      <c r="B26" s="116" t="s">
        <v>815</v>
      </c>
      <c r="C26" s="120">
        <v>42857</v>
      </c>
      <c r="D26" s="44">
        <v>1018</v>
      </c>
      <c r="E26" s="27">
        <v>42844</v>
      </c>
      <c r="F26" s="27" t="s">
        <v>666</v>
      </c>
      <c r="G26" s="29" t="s">
        <v>80</v>
      </c>
      <c r="H26" s="67" t="s">
        <v>247</v>
      </c>
      <c r="I26" s="31" t="s">
        <v>89</v>
      </c>
      <c r="J26" s="32">
        <v>2</v>
      </c>
      <c r="K26" s="33">
        <v>775</v>
      </c>
      <c r="L26" s="34">
        <f t="shared" si="2"/>
        <v>248</v>
      </c>
      <c r="M26" s="33">
        <f t="shared" si="1"/>
        <v>1798</v>
      </c>
    </row>
    <row r="27" spans="1:13" x14ac:dyDescent="0.3">
      <c r="A27" s="119" t="s">
        <v>814</v>
      </c>
      <c r="B27" s="116" t="s">
        <v>815</v>
      </c>
      <c r="C27" s="120">
        <v>42857</v>
      </c>
      <c r="D27" s="44">
        <v>1018</v>
      </c>
      <c r="E27" s="27">
        <v>42844</v>
      </c>
      <c r="F27" s="27" t="s">
        <v>666</v>
      </c>
      <c r="G27" s="29" t="s">
        <v>80</v>
      </c>
      <c r="H27" s="67" t="s">
        <v>248</v>
      </c>
      <c r="I27" s="31" t="s">
        <v>249</v>
      </c>
      <c r="J27" s="32">
        <v>1</v>
      </c>
      <c r="K27" s="33">
        <v>299.02</v>
      </c>
      <c r="L27" s="34">
        <f t="shared" si="2"/>
        <v>47.843199999999996</v>
      </c>
      <c r="M27" s="33">
        <f>J27*K27+L27-0.01</f>
        <v>346.85320000000002</v>
      </c>
    </row>
    <row r="28" spans="1:13" ht="25.5" x14ac:dyDescent="0.3">
      <c r="A28" s="36"/>
      <c r="B28" s="116" t="s">
        <v>816</v>
      </c>
      <c r="C28" s="120">
        <v>42874</v>
      </c>
      <c r="D28" s="44"/>
      <c r="E28" s="27"/>
      <c r="F28" s="76" t="s">
        <v>42</v>
      </c>
      <c r="G28" s="29" t="s">
        <v>41</v>
      </c>
      <c r="H28" s="67" t="s">
        <v>253</v>
      </c>
      <c r="I28" s="31"/>
      <c r="J28" s="32"/>
      <c r="K28" s="33"/>
      <c r="L28" s="34">
        <f t="shared" si="2"/>
        <v>0</v>
      </c>
      <c r="M28" s="33">
        <v>12900</v>
      </c>
    </row>
    <row r="29" spans="1:13" x14ac:dyDescent="0.3">
      <c r="A29" s="119" t="s">
        <v>817</v>
      </c>
      <c r="B29" s="116" t="s">
        <v>818</v>
      </c>
      <c r="C29" s="120">
        <v>42878</v>
      </c>
      <c r="D29" s="44">
        <v>1080</v>
      </c>
      <c r="E29" s="27">
        <v>42864</v>
      </c>
      <c r="F29" s="27" t="s">
        <v>712</v>
      </c>
      <c r="G29" s="29" t="s">
        <v>80</v>
      </c>
      <c r="H29" s="67" t="s">
        <v>258</v>
      </c>
      <c r="I29" s="31" t="s">
        <v>89</v>
      </c>
      <c r="J29" s="32">
        <v>1</v>
      </c>
      <c r="K29" s="33">
        <v>855</v>
      </c>
      <c r="L29" s="34">
        <f t="shared" si="2"/>
        <v>136.80000000000001</v>
      </c>
      <c r="M29" s="33">
        <f>J29*K29+L29</f>
        <v>991.8</v>
      </c>
    </row>
    <row r="30" spans="1:13" ht="25.5" x14ac:dyDescent="0.3">
      <c r="A30" s="36"/>
      <c r="B30" s="116" t="s">
        <v>819</v>
      </c>
      <c r="C30" s="120">
        <v>42881</v>
      </c>
      <c r="D30" s="44"/>
      <c r="E30" s="27"/>
      <c r="F30" s="76" t="s">
        <v>42</v>
      </c>
      <c r="G30" s="29" t="s">
        <v>41</v>
      </c>
      <c r="H30" s="67" t="s">
        <v>270</v>
      </c>
      <c r="I30" s="31"/>
      <c r="J30" s="32"/>
      <c r="K30" s="33"/>
      <c r="L30" s="34">
        <f t="shared" si="2"/>
        <v>0</v>
      </c>
      <c r="M30" s="33">
        <v>12000</v>
      </c>
    </row>
    <row r="31" spans="1:13" x14ac:dyDescent="0.3">
      <c r="A31" s="119" t="s">
        <v>820</v>
      </c>
      <c r="B31" s="116" t="s">
        <v>821</v>
      </c>
      <c r="C31" s="120">
        <v>42885</v>
      </c>
      <c r="D31" s="44" t="s">
        <v>286</v>
      </c>
      <c r="E31" s="27">
        <v>42872</v>
      </c>
      <c r="F31" s="27" t="s">
        <v>666</v>
      </c>
      <c r="G31" s="29" t="s">
        <v>80</v>
      </c>
      <c r="H31" s="67" t="s">
        <v>84</v>
      </c>
      <c r="I31" s="31" t="s">
        <v>89</v>
      </c>
      <c r="J31" s="32">
        <v>50</v>
      </c>
      <c r="K31" s="33">
        <v>95</v>
      </c>
      <c r="L31" s="34">
        <f t="shared" ref="L31:L47" si="3">J31*K31*0.16</f>
        <v>760</v>
      </c>
      <c r="M31" s="33">
        <f>J31*K31+L31</f>
        <v>5510</v>
      </c>
    </row>
    <row r="32" spans="1:13" x14ac:dyDescent="0.3">
      <c r="A32" s="119" t="s">
        <v>820</v>
      </c>
      <c r="B32" s="116" t="s">
        <v>821</v>
      </c>
      <c r="C32" s="120">
        <v>42885</v>
      </c>
      <c r="D32" s="44" t="s">
        <v>286</v>
      </c>
      <c r="E32" s="27">
        <v>42872</v>
      </c>
      <c r="F32" s="27" t="s">
        <v>666</v>
      </c>
      <c r="G32" s="29" t="s">
        <v>80</v>
      </c>
      <c r="H32" s="67" t="s">
        <v>280</v>
      </c>
      <c r="I32" s="31" t="s">
        <v>89</v>
      </c>
      <c r="J32" s="32">
        <v>5</v>
      </c>
      <c r="K32" s="33">
        <v>170</v>
      </c>
      <c r="L32" s="34">
        <f t="shared" si="3"/>
        <v>136</v>
      </c>
      <c r="M32" s="33">
        <f>J32*K32+L32</f>
        <v>986</v>
      </c>
    </row>
    <row r="33" spans="1:13" x14ac:dyDescent="0.3">
      <c r="A33" s="119" t="s">
        <v>820</v>
      </c>
      <c r="B33" s="116" t="s">
        <v>821</v>
      </c>
      <c r="C33" s="120">
        <v>42885</v>
      </c>
      <c r="D33" s="44" t="s">
        <v>286</v>
      </c>
      <c r="E33" s="27">
        <v>42872</v>
      </c>
      <c r="F33" s="27" t="s">
        <v>666</v>
      </c>
      <c r="G33" s="29" t="s">
        <v>80</v>
      </c>
      <c r="H33" s="67" t="s">
        <v>136</v>
      </c>
      <c r="I33" s="31" t="s">
        <v>89</v>
      </c>
      <c r="J33" s="32">
        <v>50</v>
      </c>
      <c r="K33" s="33">
        <v>25</v>
      </c>
      <c r="L33" s="34">
        <f t="shared" si="3"/>
        <v>200</v>
      </c>
      <c r="M33" s="33">
        <f>J33*K33+L33</f>
        <v>1450</v>
      </c>
    </row>
    <row r="34" spans="1:13" x14ac:dyDescent="0.3">
      <c r="A34" s="119" t="s">
        <v>820</v>
      </c>
      <c r="B34" s="116" t="s">
        <v>821</v>
      </c>
      <c r="C34" s="120">
        <v>42885</v>
      </c>
      <c r="D34" s="44" t="s">
        <v>286</v>
      </c>
      <c r="E34" s="27">
        <v>42872</v>
      </c>
      <c r="F34" s="27" t="s">
        <v>666</v>
      </c>
      <c r="G34" s="29" t="s">
        <v>80</v>
      </c>
      <c r="H34" s="67" t="s">
        <v>276</v>
      </c>
      <c r="I34" s="31" t="s">
        <v>89</v>
      </c>
      <c r="J34" s="32">
        <v>15</v>
      </c>
      <c r="K34" s="33">
        <v>28.45</v>
      </c>
      <c r="L34" s="34">
        <f t="shared" si="3"/>
        <v>68.28</v>
      </c>
      <c r="M34" s="33">
        <f>J34*K34+L34</f>
        <v>495.03</v>
      </c>
    </row>
    <row r="35" spans="1:13" ht="25.5" x14ac:dyDescent="0.3">
      <c r="A35" s="36"/>
      <c r="B35" s="116" t="s">
        <v>822</v>
      </c>
      <c r="C35" s="120">
        <v>42888</v>
      </c>
      <c r="D35" s="44"/>
      <c r="E35" s="27"/>
      <c r="F35" s="76" t="s">
        <v>42</v>
      </c>
      <c r="G35" s="29" t="s">
        <v>41</v>
      </c>
      <c r="H35" s="67" t="s">
        <v>311</v>
      </c>
      <c r="I35" s="31"/>
      <c r="J35" s="32"/>
      <c r="K35" s="33"/>
      <c r="L35" s="34">
        <f t="shared" si="3"/>
        <v>0</v>
      </c>
      <c r="M35" s="33">
        <v>6900</v>
      </c>
    </row>
    <row r="36" spans="1:13" ht="25.5" x14ac:dyDescent="0.3">
      <c r="A36" s="36"/>
      <c r="B36" s="116" t="s">
        <v>823</v>
      </c>
      <c r="C36" s="120">
        <v>42895</v>
      </c>
      <c r="D36" s="44"/>
      <c r="E36" s="27"/>
      <c r="F36" s="76" t="s">
        <v>42</v>
      </c>
      <c r="G36" s="29" t="s">
        <v>41</v>
      </c>
      <c r="H36" s="67" t="s">
        <v>315</v>
      </c>
      <c r="I36" s="31"/>
      <c r="J36" s="32"/>
      <c r="K36" s="33"/>
      <c r="L36" s="34">
        <f t="shared" si="3"/>
        <v>0</v>
      </c>
      <c r="M36" s="33">
        <v>9000</v>
      </c>
    </row>
    <row r="37" spans="1:13" x14ac:dyDescent="0.3">
      <c r="A37" s="119" t="s">
        <v>824</v>
      </c>
      <c r="B37" s="116" t="s">
        <v>825</v>
      </c>
      <c r="C37" s="120">
        <v>42893</v>
      </c>
      <c r="D37" s="44" t="s">
        <v>336</v>
      </c>
      <c r="E37" s="27">
        <v>42879</v>
      </c>
      <c r="F37" s="27" t="s">
        <v>631</v>
      </c>
      <c r="G37" s="29" t="s">
        <v>58</v>
      </c>
      <c r="H37" s="67" t="s">
        <v>76</v>
      </c>
      <c r="I37" s="31" t="s">
        <v>71</v>
      </c>
      <c r="J37" s="32">
        <v>2</v>
      </c>
      <c r="K37" s="33">
        <v>1400</v>
      </c>
      <c r="L37" s="34">
        <f>J37*K37*0.16</f>
        <v>448</v>
      </c>
      <c r="M37" s="33">
        <f>J37*K37+L37</f>
        <v>3248</v>
      </c>
    </row>
    <row r="38" spans="1:13" x14ac:dyDescent="0.3">
      <c r="A38" s="119" t="s">
        <v>824</v>
      </c>
      <c r="B38" s="116" t="s">
        <v>825</v>
      </c>
      <c r="C38" s="120">
        <v>42893</v>
      </c>
      <c r="D38" s="44" t="s">
        <v>336</v>
      </c>
      <c r="E38" s="27">
        <v>42879</v>
      </c>
      <c r="F38" s="27" t="s">
        <v>631</v>
      </c>
      <c r="G38" s="29" t="s">
        <v>58</v>
      </c>
      <c r="H38" s="67" t="s">
        <v>77</v>
      </c>
      <c r="I38" s="31" t="s">
        <v>71</v>
      </c>
      <c r="J38" s="32">
        <v>2</v>
      </c>
      <c r="K38" s="33">
        <v>1350</v>
      </c>
      <c r="L38" s="34">
        <f>J38*K38*0.16</f>
        <v>432</v>
      </c>
      <c r="M38" s="33">
        <f>J38*K38+L38</f>
        <v>3132</v>
      </c>
    </row>
    <row r="39" spans="1:13" x14ac:dyDescent="0.3">
      <c r="A39" s="119" t="s">
        <v>824</v>
      </c>
      <c r="B39" s="116" t="s">
        <v>825</v>
      </c>
      <c r="C39" s="120">
        <v>42893</v>
      </c>
      <c r="D39" s="44" t="s">
        <v>336</v>
      </c>
      <c r="E39" s="27">
        <v>42879</v>
      </c>
      <c r="F39" s="27" t="s">
        <v>631</v>
      </c>
      <c r="G39" s="29" t="s">
        <v>58</v>
      </c>
      <c r="H39" s="67" t="s">
        <v>78</v>
      </c>
      <c r="I39" s="31" t="s">
        <v>79</v>
      </c>
      <c r="J39" s="32">
        <v>4</v>
      </c>
      <c r="K39" s="33">
        <v>450</v>
      </c>
      <c r="L39" s="34">
        <f>J39*K39*0.16</f>
        <v>288</v>
      </c>
      <c r="M39" s="33">
        <f>J39*K39+L39</f>
        <v>2088</v>
      </c>
    </row>
    <row r="40" spans="1:13" ht="25.5" x14ac:dyDescent="0.3">
      <c r="A40" s="119" t="s">
        <v>826</v>
      </c>
      <c r="B40" s="116" t="s">
        <v>827</v>
      </c>
      <c r="C40" s="120">
        <v>42898</v>
      </c>
      <c r="D40" s="44">
        <v>7792</v>
      </c>
      <c r="E40" s="27">
        <v>42877</v>
      </c>
      <c r="F40" s="27" t="s">
        <v>666</v>
      </c>
      <c r="G40" s="38" t="s">
        <v>351</v>
      </c>
      <c r="H40" s="67" t="s">
        <v>362</v>
      </c>
      <c r="I40" s="31" t="s">
        <v>358</v>
      </c>
      <c r="J40" s="32">
        <v>2</v>
      </c>
      <c r="K40" s="33">
        <v>404.31</v>
      </c>
      <c r="L40" s="34">
        <f>J40*K40*0.16</f>
        <v>129.3792</v>
      </c>
      <c r="M40" s="33">
        <f>J40*K40+L40</f>
        <v>937.99919999999997</v>
      </c>
    </row>
    <row r="41" spans="1:13" ht="25.5" x14ac:dyDescent="0.3">
      <c r="A41" s="36"/>
      <c r="B41" s="116" t="s">
        <v>828</v>
      </c>
      <c r="C41" s="120">
        <v>42902</v>
      </c>
      <c r="D41" s="44"/>
      <c r="E41" s="27"/>
      <c r="F41" s="76" t="s">
        <v>42</v>
      </c>
      <c r="G41" s="29" t="s">
        <v>41</v>
      </c>
      <c r="H41" s="67" t="s">
        <v>377</v>
      </c>
      <c r="I41" s="31"/>
      <c r="J41" s="32"/>
      <c r="K41" s="33"/>
      <c r="L41" s="34">
        <f t="shared" si="3"/>
        <v>0</v>
      </c>
      <c r="M41" s="33">
        <v>9900</v>
      </c>
    </row>
    <row r="42" spans="1:13" x14ac:dyDescent="0.3">
      <c r="A42" s="119" t="s">
        <v>829</v>
      </c>
      <c r="B42" s="116" t="s">
        <v>830</v>
      </c>
      <c r="C42" s="120">
        <v>42914</v>
      </c>
      <c r="D42" s="44" t="s">
        <v>418</v>
      </c>
      <c r="E42" s="27">
        <v>42901</v>
      </c>
      <c r="F42" s="27" t="s">
        <v>630</v>
      </c>
      <c r="G42" s="29" t="s">
        <v>80</v>
      </c>
      <c r="H42" s="67" t="s">
        <v>93</v>
      </c>
      <c r="I42" s="31" t="s">
        <v>60</v>
      </c>
      <c r="J42" s="32">
        <v>1</v>
      </c>
      <c r="K42" s="33">
        <v>2413.8000000000002</v>
      </c>
      <c r="L42" s="34">
        <f>J42*K42*0.16</f>
        <v>386.20800000000003</v>
      </c>
      <c r="M42" s="33">
        <f>J42*K42+L42-0.01</f>
        <v>2799.998</v>
      </c>
    </row>
    <row r="43" spans="1:13" ht="25.5" x14ac:dyDescent="0.3">
      <c r="A43" s="36"/>
      <c r="B43" s="116" t="s">
        <v>831</v>
      </c>
      <c r="C43" s="120">
        <v>42909</v>
      </c>
      <c r="D43" s="44"/>
      <c r="E43" s="27"/>
      <c r="F43" s="76" t="s">
        <v>42</v>
      </c>
      <c r="G43" s="29" t="s">
        <v>41</v>
      </c>
      <c r="H43" s="67" t="s">
        <v>517</v>
      </c>
      <c r="I43" s="31"/>
      <c r="J43" s="32"/>
      <c r="K43" s="33"/>
      <c r="L43" s="34">
        <f>J43*K43*0.16</f>
        <v>0</v>
      </c>
      <c r="M43" s="33">
        <v>7800</v>
      </c>
    </row>
    <row r="44" spans="1:13" ht="25.5" x14ac:dyDescent="0.3">
      <c r="A44" s="119" t="s">
        <v>832</v>
      </c>
      <c r="B44" s="116" t="s">
        <v>833</v>
      </c>
      <c r="C44" s="120">
        <v>42916</v>
      </c>
      <c r="D44" s="44"/>
      <c r="E44" s="27"/>
      <c r="F44" s="76" t="s">
        <v>42</v>
      </c>
      <c r="G44" s="29" t="s">
        <v>41</v>
      </c>
      <c r="H44" s="67" t="s">
        <v>550</v>
      </c>
      <c r="I44" s="31"/>
      <c r="J44" s="32"/>
      <c r="K44" s="33"/>
      <c r="L44" s="34">
        <f>J44*K44*0.16</f>
        <v>0</v>
      </c>
      <c r="M44" s="33">
        <v>3900</v>
      </c>
    </row>
    <row r="45" spans="1:13" x14ac:dyDescent="0.3">
      <c r="A45" s="52" t="s">
        <v>1343</v>
      </c>
      <c r="B45" s="53" t="s">
        <v>1341</v>
      </c>
      <c r="C45" s="54">
        <v>42926</v>
      </c>
      <c r="D45" s="44" t="s">
        <v>572</v>
      </c>
      <c r="E45" s="27">
        <v>42908</v>
      </c>
      <c r="F45" s="27" t="s">
        <v>630</v>
      </c>
      <c r="G45" s="29" t="s">
        <v>80</v>
      </c>
      <c r="H45" s="67" t="s">
        <v>350</v>
      </c>
      <c r="I45" s="31" t="s">
        <v>60</v>
      </c>
      <c r="J45" s="32">
        <v>1</v>
      </c>
      <c r="K45" s="33">
        <v>3017.25</v>
      </c>
      <c r="L45" s="34">
        <f>J45*K45*0.16</f>
        <v>482.76</v>
      </c>
      <c r="M45" s="33">
        <f>J45*K45+L45-0.01</f>
        <v>3500</v>
      </c>
    </row>
    <row r="46" spans="1:13" x14ac:dyDescent="0.3">
      <c r="A46" s="52" t="s">
        <v>1344</v>
      </c>
      <c r="B46" s="53" t="s">
        <v>1342</v>
      </c>
      <c r="C46" s="54">
        <v>42941</v>
      </c>
      <c r="D46" s="44">
        <v>219</v>
      </c>
      <c r="E46" s="27">
        <v>42929</v>
      </c>
      <c r="F46" s="27" t="s">
        <v>666</v>
      </c>
      <c r="G46" s="29" t="s">
        <v>401</v>
      </c>
      <c r="H46" s="67" t="s">
        <v>1161</v>
      </c>
      <c r="I46" s="31" t="s">
        <v>79</v>
      </c>
      <c r="J46" s="32">
        <v>30</v>
      </c>
      <c r="K46" s="33">
        <v>229.89</v>
      </c>
      <c r="L46" s="34">
        <f>J46*K46*0.16</f>
        <v>1103.472</v>
      </c>
      <c r="M46" s="33">
        <f t="shared" ref="M46:M52" si="4">J46*K46+L46</f>
        <v>8000.1719999999996</v>
      </c>
    </row>
    <row r="47" spans="1:13" x14ac:dyDescent="0.3">
      <c r="A47" s="52" t="s">
        <v>3855</v>
      </c>
      <c r="B47" s="53" t="s">
        <v>3854</v>
      </c>
      <c r="C47" s="54">
        <v>43087</v>
      </c>
      <c r="D47" s="44">
        <v>644</v>
      </c>
      <c r="E47" s="27">
        <v>43082</v>
      </c>
      <c r="F47" s="27" t="s">
        <v>631</v>
      </c>
      <c r="G47" s="29" t="s">
        <v>214</v>
      </c>
      <c r="H47" s="67" t="s">
        <v>3488</v>
      </c>
      <c r="I47" s="31" t="s">
        <v>71</v>
      </c>
      <c r="J47" s="32">
        <v>2</v>
      </c>
      <c r="K47" s="33">
        <v>1540</v>
      </c>
      <c r="L47" s="34">
        <f t="shared" si="3"/>
        <v>492.8</v>
      </c>
      <c r="M47" s="33">
        <f t="shared" si="4"/>
        <v>3572.8</v>
      </c>
    </row>
    <row r="48" spans="1:13" x14ac:dyDescent="0.3">
      <c r="A48" s="52" t="s">
        <v>3855</v>
      </c>
      <c r="B48" s="53" t="s">
        <v>3854</v>
      </c>
      <c r="C48" s="54">
        <v>43087</v>
      </c>
      <c r="D48" s="44">
        <v>644</v>
      </c>
      <c r="E48" s="27">
        <v>43082</v>
      </c>
      <c r="F48" s="27" t="s">
        <v>631</v>
      </c>
      <c r="G48" s="29" t="s">
        <v>214</v>
      </c>
      <c r="H48" s="67" t="s">
        <v>549</v>
      </c>
      <c r="I48" s="31" t="s">
        <v>71</v>
      </c>
      <c r="J48" s="32">
        <v>1</v>
      </c>
      <c r="K48" s="33">
        <v>1210</v>
      </c>
      <c r="L48" s="34">
        <f>J48*K48*0.16</f>
        <v>193.6</v>
      </c>
      <c r="M48" s="33">
        <f t="shared" si="4"/>
        <v>1403.6</v>
      </c>
    </row>
    <row r="49" spans="1:13" x14ac:dyDescent="0.3">
      <c r="A49" s="52" t="s">
        <v>3857</v>
      </c>
      <c r="B49" s="53" t="s">
        <v>3856</v>
      </c>
      <c r="C49" s="54">
        <v>43082</v>
      </c>
      <c r="D49" s="44">
        <v>114</v>
      </c>
      <c r="E49" s="27">
        <v>43074</v>
      </c>
      <c r="F49" s="27" t="s">
        <v>631</v>
      </c>
      <c r="G49" s="29" t="s">
        <v>409</v>
      </c>
      <c r="H49" s="67" t="s">
        <v>411</v>
      </c>
      <c r="I49" s="31" t="s">
        <v>71</v>
      </c>
      <c r="J49" s="32">
        <v>1</v>
      </c>
      <c r="K49" s="33">
        <v>3120</v>
      </c>
      <c r="L49" s="34">
        <f>J49*K49*0.16</f>
        <v>499.2</v>
      </c>
      <c r="M49" s="33">
        <f t="shared" si="4"/>
        <v>3619.2</v>
      </c>
    </row>
    <row r="50" spans="1:13" x14ac:dyDescent="0.3">
      <c r="A50" s="52" t="s">
        <v>3857</v>
      </c>
      <c r="B50" s="53" t="s">
        <v>3856</v>
      </c>
      <c r="C50" s="54">
        <v>43082</v>
      </c>
      <c r="D50" s="44">
        <v>114</v>
      </c>
      <c r="E50" s="27">
        <v>43074</v>
      </c>
      <c r="F50" s="27" t="s">
        <v>631</v>
      </c>
      <c r="G50" s="29" t="s">
        <v>409</v>
      </c>
      <c r="H50" s="67" t="s">
        <v>549</v>
      </c>
      <c r="I50" s="31" t="s">
        <v>71</v>
      </c>
      <c r="J50" s="32">
        <v>1</v>
      </c>
      <c r="K50" s="33">
        <v>1210</v>
      </c>
      <c r="L50" s="34">
        <f>J50*K50*0.16</f>
        <v>193.6</v>
      </c>
      <c r="M50" s="33">
        <f t="shared" si="4"/>
        <v>1403.6</v>
      </c>
    </row>
    <row r="51" spans="1:13" x14ac:dyDescent="0.3">
      <c r="A51" s="36"/>
      <c r="B51" s="36"/>
      <c r="C51" s="27"/>
      <c r="D51" s="44"/>
      <c r="E51" s="27"/>
      <c r="F51" s="27"/>
      <c r="G51" s="29"/>
      <c r="H51" s="67"/>
      <c r="I51" s="31"/>
      <c r="J51" s="32"/>
      <c r="K51" s="33"/>
      <c r="L51" s="34">
        <f>J51*K51*0.16</f>
        <v>0</v>
      </c>
      <c r="M51" s="33">
        <f t="shared" si="4"/>
        <v>0</v>
      </c>
    </row>
    <row r="52" spans="1:13" x14ac:dyDescent="0.3">
      <c r="A52" s="36"/>
      <c r="B52" s="36"/>
      <c r="C52" s="27"/>
      <c r="D52" s="44"/>
      <c r="E52" s="27"/>
      <c r="F52" s="27"/>
      <c r="G52" s="29"/>
      <c r="H52" s="67"/>
      <c r="I52" s="31"/>
      <c r="J52" s="32"/>
      <c r="K52" s="33"/>
      <c r="L52" s="34">
        <f>J52*K52*0.16</f>
        <v>0</v>
      </c>
      <c r="M52" s="33">
        <f t="shared" si="4"/>
        <v>0</v>
      </c>
    </row>
    <row r="53" spans="1:13" x14ac:dyDescent="0.3">
      <c r="A53" s="26"/>
      <c r="B53" s="26"/>
      <c r="C53" s="26"/>
      <c r="D53" s="28"/>
      <c r="E53" s="27"/>
      <c r="F53" s="27"/>
      <c r="G53" s="29"/>
      <c r="H53" s="67"/>
      <c r="I53" s="31"/>
      <c r="J53" s="32"/>
      <c r="K53" s="33"/>
      <c r="L53" s="34"/>
      <c r="M53" s="33">
        <f>SUM(M14:M52)+0.01</f>
        <v>199886.8688</v>
      </c>
    </row>
    <row r="55" spans="1:13" x14ac:dyDescent="0.3">
      <c r="A55" s="48" t="s">
        <v>35</v>
      </c>
      <c r="B55" s="46" t="s">
        <v>104</v>
      </c>
    </row>
    <row r="56" spans="1:13" x14ac:dyDescent="0.3">
      <c r="A56" s="18"/>
      <c r="B56" s="15"/>
    </row>
    <row r="57" spans="1:13" x14ac:dyDescent="0.3">
      <c r="A57" s="18"/>
      <c r="B57" s="15"/>
      <c r="D57" s="62"/>
    </row>
    <row r="58" spans="1:13" x14ac:dyDescent="0.3">
      <c r="A58" s="18"/>
      <c r="B58" s="15"/>
    </row>
    <row r="59" spans="1:13" x14ac:dyDescent="0.3">
      <c r="A59" s="18"/>
      <c r="B59" s="15"/>
    </row>
    <row r="60" spans="1:13" x14ac:dyDescent="0.3">
      <c r="A60" s="18"/>
      <c r="B60" s="15"/>
    </row>
    <row r="61" spans="1:13" x14ac:dyDescent="0.3">
      <c r="A61" s="18"/>
      <c r="B61" s="15"/>
    </row>
    <row r="62" spans="1:13" x14ac:dyDescent="0.3">
      <c r="A62" s="18"/>
      <c r="B62" s="15"/>
    </row>
    <row r="63" spans="1:13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3">
      <c r="A64" s="261" t="s">
        <v>27</v>
      </c>
      <c r="B64" s="261"/>
      <c r="C64" s="261"/>
      <c r="D64" s="39"/>
      <c r="E64" s="261" t="s">
        <v>28</v>
      </c>
      <c r="F64" s="261"/>
      <c r="G64" s="39"/>
      <c r="H64" s="71" t="s">
        <v>29</v>
      </c>
      <c r="I64" s="39"/>
      <c r="J64" s="41"/>
      <c r="K64" s="71" t="s">
        <v>30</v>
      </c>
      <c r="L64" s="41"/>
      <c r="M64" s="39"/>
    </row>
    <row r="65" spans="1:13" ht="13.9" customHeight="1" x14ac:dyDescent="0.3">
      <c r="A65" s="263" t="s">
        <v>0</v>
      </c>
      <c r="B65" s="263"/>
      <c r="C65" s="263"/>
      <c r="D65" s="39"/>
      <c r="E65" s="262" t="s">
        <v>1</v>
      </c>
      <c r="F65" s="262"/>
      <c r="G65" s="39"/>
      <c r="H65" s="42" t="s">
        <v>2</v>
      </c>
      <c r="I65" s="39"/>
      <c r="J65" s="262" t="s">
        <v>31</v>
      </c>
      <c r="K65" s="262"/>
      <c r="L65" s="262"/>
      <c r="M65" s="39"/>
    </row>
    <row r="66" spans="1:13" x14ac:dyDescent="0.3">
      <c r="A66" s="253"/>
      <c r="B66" s="253"/>
      <c r="C66" s="253"/>
    </row>
    <row r="67" spans="1:13" s="15" customFormat="1" ht="15" customHeight="1" x14ac:dyDescent="0.25">
      <c r="A67" s="257" t="s">
        <v>6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</row>
  </sheetData>
  <customSheetViews>
    <customSheetView guid="{B46C6F73-E576-4327-952E-D30557363BE2}" showPageBreaks="1" topLeftCell="H34">
      <selection activeCell="M54" sqref="M5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34">
      <selection activeCell="M54" sqref="M5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67:M67"/>
    <mergeCell ref="A11:B11"/>
    <mergeCell ref="C11:G11"/>
    <mergeCell ref="I11:M11"/>
    <mergeCell ref="E64:F64"/>
    <mergeCell ref="E65:F65"/>
    <mergeCell ref="J65:L65"/>
    <mergeCell ref="A64:C64"/>
    <mergeCell ref="A65:C65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5"/>
  <sheetViews>
    <sheetView topLeftCell="H18" workbookViewId="0">
      <selection activeCell="K45" sqref="K45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.71093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8.75" x14ac:dyDescent="0.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8.75" x14ac:dyDescent="0.3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8.75" x14ac:dyDescent="0.3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8.75" x14ac:dyDescent="0.3">
      <c r="A6" s="195" t="s">
        <v>7</v>
      </c>
      <c r="B6" s="48" t="s">
        <v>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3" ht="18.75" x14ac:dyDescent="0.3">
      <c r="A7" s="18"/>
      <c r="B7" s="18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2579</v>
      </c>
      <c r="D12" s="259"/>
      <c r="E12" s="259"/>
      <c r="F12" s="259"/>
      <c r="G12" s="259"/>
      <c r="H12" s="8" t="s">
        <v>13</v>
      </c>
      <c r="I12" s="260" t="s">
        <v>2634</v>
      </c>
      <c r="J12" s="260"/>
      <c r="K12" s="260"/>
      <c r="L12" s="260"/>
      <c r="M12" s="260"/>
    </row>
    <row r="13" spans="1:13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x14ac:dyDescent="0.3">
      <c r="A15" s="52" t="s">
        <v>2631</v>
      </c>
      <c r="B15" s="53" t="s">
        <v>2624</v>
      </c>
      <c r="C15" s="54">
        <v>43038</v>
      </c>
      <c r="D15" s="92">
        <v>2</v>
      </c>
      <c r="E15" s="76">
        <v>43028</v>
      </c>
      <c r="F15" s="76" t="s">
        <v>804</v>
      </c>
      <c r="G15" s="38" t="s">
        <v>2580</v>
      </c>
      <c r="H15" s="77" t="s">
        <v>2581</v>
      </c>
      <c r="I15" s="50" t="s">
        <v>2585</v>
      </c>
      <c r="J15" s="78">
        <v>12</v>
      </c>
      <c r="K15" s="138">
        <v>495.69</v>
      </c>
      <c r="L15" s="34">
        <f t="shared" ref="L15:L24" si="0">J15*K15*0.16</f>
        <v>951.72479999999996</v>
      </c>
      <c r="M15" s="33">
        <f>J15*K15+L15</f>
        <v>6900.0047999999997</v>
      </c>
    </row>
    <row r="16" spans="1:13" x14ac:dyDescent="0.3">
      <c r="A16" s="52" t="s">
        <v>2631</v>
      </c>
      <c r="B16" s="53" t="s">
        <v>2624</v>
      </c>
      <c r="C16" s="54">
        <v>43038</v>
      </c>
      <c r="D16" s="92">
        <v>2</v>
      </c>
      <c r="E16" s="76">
        <v>43028</v>
      </c>
      <c r="F16" s="76" t="s">
        <v>804</v>
      </c>
      <c r="G16" s="38" t="s">
        <v>2580</v>
      </c>
      <c r="H16" s="77" t="s">
        <v>2582</v>
      </c>
      <c r="I16" s="50" t="s">
        <v>89</v>
      </c>
      <c r="J16" s="78">
        <v>30</v>
      </c>
      <c r="K16" s="138">
        <v>59.48</v>
      </c>
      <c r="L16" s="34">
        <f t="shared" si="0"/>
        <v>285.50399999999996</v>
      </c>
      <c r="M16" s="33">
        <f>J16*K16+L16</f>
        <v>2069.904</v>
      </c>
    </row>
    <row r="17" spans="1:13" x14ac:dyDescent="0.3">
      <c r="A17" s="52" t="s">
        <v>2631</v>
      </c>
      <c r="B17" s="53" t="s">
        <v>2624</v>
      </c>
      <c r="C17" s="54">
        <v>43038</v>
      </c>
      <c r="D17" s="92">
        <v>2</v>
      </c>
      <c r="E17" s="76">
        <v>43028</v>
      </c>
      <c r="F17" s="76" t="s">
        <v>804</v>
      </c>
      <c r="G17" s="38" t="s">
        <v>2580</v>
      </c>
      <c r="H17" s="77" t="s">
        <v>2583</v>
      </c>
      <c r="I17" s="50" t="s">
        <v>89</v>
      </c>
      <c r="J17" s="78">
        <v>15</v>
      </c>
      <c r="K17" s="138">
        <v>29.74</v>
      </c>
      <c r="L17" s="34">
        <f t="shared" si="0"/>
        <v>71.375999999999991</v>
      </c>
      <c r="M17" s="33">
        <f>J17*K17+L17</f>
        <v>517.476</v>
      </c>
    </row>
    <row r="18" spans="1:13" x14ac:dyDescent="0.3">
      <c r="A18" s="52" t="s">
        <v>2631</v>
      </c>
      <c r="B18" s="53" t="s">
        <v>2624</v>
      </c>
      <c r="C18" s="54">
        <v>43038</v>
      </c>
      <c r="D18" s="92">
        <v>2</v>
      </c>
      <c r="E18" s="76">
        <v>43028</v>
      </c>
      <c r="F18" s="76" t="s">
        <v>804</v>
      </c>
      <c r="G18" s="38" t="s">
        <v>2580</v>
      </c>
      <c r="H18" s="77" t="s">
        <v>2584</v>
      </c>
      <c r="I18" s="50" t="s">
        <v>89</v>
      </c>
      <c r="J18" s="78">
        <v>15</v>
      </c>
      <c r="K18" s="139">
        <v>53.53</v>
      </c>
      <c r="L18" s="34">
        <f t="shared" si="0"/>
        <v>128.47200000000001</v>
      </c>
      <c r="M18" s="33">
        <f>J18*K18+L18-0.01</f>
        <v>931.41200000000003</v>
      </c>
    </row>
    <row r="19" spans="1:13" x14ac:dyDescent="0.3">
      <c r="A19" s="52" t="s">
        <v>2633</v>
      </c>
      <c r="B19" s="53" t="s">
        <v>2622</v>
      </c>
      <c r="C19" s="54">
        <v>43038</v>
      </c>
      <c r="D19" s="92" t="s">
        <v>2586</v>
      </c>
      <c r="E19" s="76">
        <v>43028</v>
      </c>
      <c r="F19" s="76" t="s">
        <v>631</v>
      </c>
      <c r="G19" s="29" t="s">
        <v>2580</v>
      </c>
      <c r="H19" s="67" t="s">
        <v>76</v>
      </c>
      <c r="I19" s="31" t="s">
        <v>71</v>
      </c>
      <c r="J19" s="32">
        <v>2</v>
      </c>
      <c r="K19" s="140">
        <v>1400</v>
      </c>
      <c r="L19" s="34">
        <f t="shared" si="0"/>
        <v>448</v>
      </c>
      <c r="M19" s="33">
        <f t="shared" ref="M19:M26" si="1">J19*K19+L19</f>
        <v>3248</v>
      </c>
    </row>
    <row r="20" spans="1:13" x14ac:dyDescent="0.3">
      <c r="A20" s="52" t="s">
        <v>2633</v>
      </c>
      <c r="B20" s="53" t="s">
        <v>2622</v>
      </c>
      <c r="C20" s="54">
        <v>43038</v>
      </c>
      <c r="D20" s="92" t="s">
        <v>2586</v>
      </c>
      <c r="E20" s="76">
        <v>43028</v>
      </c>
      <c r="F20" s="76" t="s">
        <v>631</v>
      </c>
      <c r="G20" s="29" t="s">
        <v>2580</v>
      </c>
      <c r="H20" s="67" t="s">
        <v>77</v>
      </c>
      <c r="I20" s="31" t="s">
        <v>71</v>
      </c>
      <c r="J20" s="32">
        <v>2</v>
      </c>
      <c r="K20" s="140">
        <v>1350</v>
      </c>
      <c r="L20" s="34">
        <f t="shared" si="0"/>
        <v>432</v>
      </c>
      <c r="M20" s="33">
        <f t="shared" si="1"/>
        <v>3132</v>
      </c>
    </row>
    <row r="21" spans="1:13" s="14" customFormat="1" ht="13.5" x14ac:dyDescent="0.25">
      <c r="A21" s="52" t="s">
        <v>2633</v>
      </c>
      <c r="B21" s="53" t="s">
        <v>2622</v>
      </c>
      <c r="C21" s="54">
        <v>43038</v>
      </c>
      <c r="D21" s="92" t="s">
        <v>2586</v>
      </c>
      <c r="E21" s="76">
        <v>43028</v>
      </c>
      <c r="F21" s="76" t="s">
        <v>631</v>
      </c>
      <c r="G21" s="29" t="s">
        <v>2580</v>
      </c>
      <c r="H21" s="67" t="s">
        <v>2587</v>
      </c>
      <c r="I21" s="31" t="s">
        <v>71</v>
      </c>
      <c r="J21" s="32">
        <v>2</v>
      </c>
      <c r="K21" s="140">
        <v>1100</v>
      </c>
      <c r="L21" s="34">
        <f t="shared" si="0"/>
        <v>352</v>
      </c>
      <c r="M21" s="33">
        <f t="shared" si="1"/>
        <v>2552</v>
      </c>
    </row>
    <row r="22" spans="1:13" x14ac:dyDescent="0.3">
      <c r="A22" s="52" t="s">
        <v>2633</v>
      </c>
      <c r="B22" s="53" t="s">
        <v>2622</v>
      </c>
      <c r="C22" s="54">
        <v>43038</v>
      </c>
      <c r="D22" s="92" t="s">
        <v>2586</v>
      </c>
      <c r="E22" s="76">
        <v>43028</v>
      </c>
      <c r="F22" s="76" t="s">
        <v>631</v>
      </c>
      <c r="G22" s="29" t="s">
        <v>2580</v>
      </c>
      <c r="H22" s="68" t="s">
        <v>2588</v>
      </c>
      <c r="I22" s="31" t="s">
        <v>71</v>
      </c>
      <c r="J22" s="32">
        <v>2</v>
      </c>
      <c r="K22" s="140">
        <v>1700</v>
      </c>
      <c r="L22" s="34">
        <f t="shared" si="0"/>
        <v>544</v>
      </c>
      <c r="M22" s="33">
        <f t="shared" si="1"/>
        <v>3944</v>
      </c>
    </row>
    <row r="23" spans="1:13" x14ac:dyDescent="0.3">
      <c r="A23" s="52" t="s">
        <v>2633</v>
      </c>
      <c r="B23" s="53" t="s">
        <v>2622</v>
      </c>
      <c r="C23" s="54">
        <v>43038</v>
      </c>
      <c r="D23" s="92" t="s">
        <v>2586</v>
      </c>
      <c r="E23" s="76">
        <v>43028</v>
      </c>
      <c r="F23" s="76" t="s">
        <v>631</v>
      </c>
      <c r="G23" s="29" t="s">
        <v>2580</v>
      </c>
      <c r="H23" s="68" t="s">
        <v>78</v>
      </c>
      <c r="I23" s="31" t="s">
        <v>1197</v>
      </c>
      <c r="J23" s="32">
        <v>8</v>
      </c>
      <c r="K23" s="140">
        <v>450</v>
      </c>
      <c r="L23" s="34">
        <f t="shared" si="0"/>
        <v>576</v>
      </c>
      <c r="M23" s="33">
        <f t="shared" si="1"/>
        <v>4176</v>
      </c>
    </row>
    <row r="24" spans="1:13" x14ac:dyDescent="0.3">
      <c r="A24" s="52" t="s">
        <v>2632</v>
      </c>
      <c r="B24" s="53" t="s">
        <v>2623</v>
      </c>
      <c r="C24" s="54">
        <v>43038</v>
      </c>
      <c r="D24" s="92" t="s">
        <v>2589</v>
      </c>
      <c r="E24" s="76">
        <v>43028</v>
      </c>
      <c r="F24" s="76" t="s">
        <v>630</v>
      </c>
      <c r="G24" s="29" t="s">
        <v>2580</v>
      </c>
      <c r="H24" s="68" t="s">
        <v>81</v>
      </c>
      <c r="I24" s="31" t="s">
        <v>60</v>
      </c>
      <c r="J24" s="32">
        <v>5</v>
      </c>
      <c r="K24" s="140">
        <v>3017.24</v>
      </c>
      <c r="L24" s="34">
        <f t="shared" si="0"/>
        <v>2413.7919999999999</v>
      </c>
      <c r="M24" s="33">
        <f t="shared" si="1"/>
        <v>17499.991999999998</v>
      </c>
    </row>
    <row r="25" spans="1:13" x14ac:dyDescent="0.3">
      <c r="A25" s="52" t="s">
        <v>2630</v>
      </c>
      <c r="B25" s="53" t="s">
        <v>2625</v>
      </c>
      <c r="C25" s="54">
        <v>43038</v>
      </c>
      <c r="D25" s="92" t="s">
        <v>2590</v>
      </c>
      <c r="E25" s="76">
        <v>43028</v>
      </c>
      <c r="F25" s="76" t="s">
        <v>666</v>
      </c>
      <c r="G25" s="38" t="s">
        <v>2580</v>
      </c>
      <c r="H25" s="68" t="s">
        <v>135</v>
      </c>
      <c r="I25" s="31" t="s">
        <v>89</v>
      </c>
      <c r="J25" s="32">
        <v>40</v>
      </c>
      <c r="K25" s="140">
        <v>97.16</v>
      </c>
      <c r="L25" s="34">
        <f t="shared" ref="L25:L31" si="2">J25*K25*0.16</f>
        <v>621.82399999999996</v>
      </c>
      <c r="M25" s="33">
        <f t="shared" si="1"/>
        <v>4508.2239999999993</v>
      </c>
    </row>
    <row r="26" spans="1:13" x14ac:dyDescent="0.3">
      <c r="A26" s="52" t="s">
        <v>2630</v>
      </c>
      <c r="B26" s="53" t="s">
        <v>2625</v>
      </c>
      <c r="C26" s="54">
        <v>43038</v>
      </c>
      <c r="D26" s="92" t="s">
        <v>2590</v>
      </c>
      <c r="E26" s="76">
        <v>43028</v>
      </c>
      <c r="F26" s="76" t="s">
        <v>666</v>
      </c>
      <c r="G26" s="38" t="s">
        <v>2580</v>
      </c>
      <c r="H26" s="68" t="s">
        <v>87</v>
      </c>
      <c r="I26" s="31" t="s">
        <v>88</v>
      </c>
      <c r="J26" s="32">
        <v>30</v>
      </c>
      <c r="K26" s="140">
        <v>22.8</v>
      </c>
      <c r="L26" s="34">
        <f t="shared" si="2"/>
        <v>109.44</v>
      </c>
      <c r="M26" s="33">
        <f t="shared" si="1"/>
        <v>793.44</v>
      </c>
    </row>
    <row r="27" spans="1:13" x14ac:dyDescent="0.3">
      <c r="A27" s="52" t="s">
        <v>2630</v>
      </c>
      <c r="B27" s="53" t="s">
        <v>2625</v>
      </c>
      <c r="C27" s="54">
        <v>43038</v>
      </c>
      <c r="D27" s="92" t="s">
        <v>2590</v>
      </c>
      <c r="E27" s="76">
        <v>43028</v>
      </c>
      <c r="F27" s="76" t="s">
        <v>666</v>
      </c>
      <c r="G27" s="38" t="s">
        <v>2580</v>
      </c>
      <c r="H27" s="68" t="s">
        <v>2591</v>
      </c>
      <c r="I27" s="31" t="s">
        <v>88</v>
      </c>
      <c r="J27" s="32">
        <v>6</v>
      </c>
      <c r="K27" s="140">
        <v>34.700000000000003</v>
      </c>
      <c r="L27" s="34">
        <f t="shared" si="2"/>
        <v>33.312000000000005</v>
      </c>
      <c r="M27" s="33">
        <f>J27*K27+L27-0.01</f>
        <v>241.50200000000004</v>
      </c>
    </row>
    <row r="28" spans="1:13" x14ac:dyDescent="0.3">
      <c r="A28" s="52" t="s">
        <v>2629</v>
      </c>
      <c r="B28" s="53" t="s">
        <v>2626</v>
      </c>
      <c r="C28" s="54">
        <v>43038</v>
      </c>
      <c r="D28" s="92" t="s">
        <v>2592</v>
      </c>
      <c r="E28" s="76">
        <v>43028</v>
      </c>
      <c r="F28" s="76" t="s">
        <v>666</v>
      </c>
      <c r="G28" s="38" t="s">
        <v>2580</v>
      </c>
      <c r="H28" s="68" t="s">
        <v>2593</v>
      </c>
      <c r="I28" s="31" t="s">
        <v>163</v>
      </c>
      <c r="J28" s="32">
        <v>50</v>
      </c>
      <c r="K28" s="140">
        <v>198.28</v>
      </c>
      <c r="L28" s="34">
        <f t="shared" si="2"/>
        <v>1586.24</v>
      </c>
      <c r="M28" s="33">
        <f>J28*K28+L28</f>
        <v>11500.24</v>
      </c>
    </row>
    <row r="29" spans="1:13" x14ac:dyDescent="0.3">
      <c r="A29" s="52" t="s">
        <v>2628</v>
      </c>
      <c r="B29" s="53" t="s">
        <v>2627</v>
      </c>
      <c r="C29" s="54">
        <v>43038</v>
      </c>
      <c r="D29" s="92" t="s">
        <v>2594</v>
      </c>
      <c r="E29" s="76">
        <v>43028</v>
      </c>
      <c r="F29" s="76" t="s">
        <v>639</v>
      </c>
      <c r="G29" s="38" t="s">
        <v>2580</v>
      </c>
      <c r="H29" s="68" t="s">
        <v>230</v>
      </c>
      <c r="I29" s="31" t="s">
        <v>231</v>
      </c>
      <c r="J29" s="32">
        <v>72</v>
      </c>
      <c r="K29" s="140">
        <v>350</v>
      </c>
      <c r="L29" s="34">
        <f t="shared" si="2"/>
        <v>4032</v>
      </c>
      <c r="M29" s="33">
        <f>J29*K29+L29</f>
        <v>29232</v>
      </c>
    </row>
    <row r="30" spans="1:13" x14ac:dyDescent="0.3">
      <c r="A30" s="52" t="s">
        <v>3584</v>
      </c>
      <c r="B30" s="53" t="s">
        <v>3583</v>
      </c>
      <c r="C30" s="54">
        <v>43082</v>
      </c>
      <c r="D30" s="92" t="s">
        <v>3398</v>
      </c>
      <c r="E30" s="76">
        <v>43074</v>
      </c>
      <c r="F30" s="76" t="s">
        <v>630</v>
      </c>
      <c r="G30" s="38" t="s">
        <v>58</v>
      </c>
      <c r="H30" s="68" t="s">
        <v>59</v>
      </c>
      <c r="I30" s="31" t="s">
        <v>60</v>
      </c>
      <c r="J30" s="32">
        <v>2</v>
      </c>
      <c r="K30" s="140">
        <v>2974.14</v>
      </c>
      <c r="L30" s="34">
        <f t="shared" si="2"/>
        <v>951.72479999999996</v>
      </c>
      <c r="M30" s="33">
        <f>J30*K30+L30</f>
        <v>6900.0047999999997</v>
      </c>
    </row>
    <row r="31" spans="1:13" ht="25.5" x14ac:dyDescent="0.3">
      <c r="A31" s="52" t="s">
        <v>3586</v>
      </c>
      <c r="B31" s="53" t="s">
        <v>3585</v>
      </c>
      <c r="C31" s="54">
        <v>43087</v>
      </c>
      <c r="D31" s="92" t="s">
        <v>3446</v>
      </c>
      <c r="E31" s="76">
        <v>43075</v>
      </c>
      <c r="F31" s="76" t="s">
        <v>630</v>
      </c>
      <c r="G31" s="38" t="s">
        <v>80</v>
      </c>
      <c r="H31" s="68" t="s">
        <v>3445</v>
      </c>
      <c r="I31" s="31" t="s">
        <v>89</v>
      </c>
      <c r="J31" s="32">
        <v>40</v>
      </c>
      <c r="K31" s="140">
        <v>125</v>
      </c>
      <c r="L31" s="34">
        <f t="shared" si="2"/>
        <v>800</v>
      </c>
      <c r="M31" s="33">
        <f>J31*K31+L31</f>
        <v>5800</v>
      </c>
    </row>
    <row r="32" spans="1:13" x14ac:dyDescent="0.3">
      <c r="A32" s="52" t="s">
        <v>3588</v>
      </c>
      <c r="B32" s="53" t="s">
        <v>3587</v>
      </c>
      <c r="C32" s="54">
        <v>43087</v>
      </c>
      <c r="D32" s="92" t="s">
        <v>3360</v>
      </c>
      <c r="E32" s="76">
        <v>43075</v>
      </c>
      <c r="F32" s="76" t="s">
        <v>666</v>
      </c>
      <c r="G32" s="29" t="s">
        <v>80</v>
      </c>
      <c r="H32" s="68" t="s">
        <v>3457</v>
      </c>
      <c r="I32" s="31" t="s">
        <v>89</v>
      </c>
      <c r="J32" s="32">
        <v>250</v>
      </c>
      <c r="K32" s="33">
        <v>50</v>
      </c>
      <c r="L32" s="34">
        <f>J32*K32*0.16</f>
        <v>2000</v>
      </c>
      <c r="M32" s="33">
        <f>J32*K32+L32</f>
        <v>14500</v>
      </c>
    </row>
    <row r="33" spans="1:13" x14ac:dyDescent="0.3">
      <c r="A33" s="52" t="s">
        <v>3590</v>
      </c>
      <c r="B33" s="53" t="s">
        <v>3589</v>
      </c>
      <c r="C33" s="54">
        <v>43087</v>
      </c>
      <c r="D33" s="92" t="s">
        <v>3458</v>
      </c>
      <c r="E33" s="76">
        <v>43075</v>
      </c>
      <c r="F33" s="76" t="s">
        <v>666</v>
      </c>
      <c r="G33" s="29" t="s">
        <v>80</v>
      </c>
      <c r="H33" s="68" t="s">
        <v>2166</v>
      </c>
      <c r="I33" s="31" t="s">
        <v>89</v>
      </c>
      <c r="J33" s="32">
        <v>2</v>
      </c>
      <c r="K33" s="33">
        <v>1200</v>
      </c>
      <c r="L33" s="34">
        <f t="shared" ref="L33:L40" si="3">J33*K33*0.16</f>
        <v>384</v>
      </c>
      <c r="M33" s="33">
        <f t="shared" ref="M33:M40" si="4">J33*K33+L33</f>
        <v>2784</v>
      </c>
    </row>
    <row r="34" spans="1:13" x14ac:dyDescent="0.3">
      <c r="A34" s="52" t="s">
        <v>3590</v>
      </c>
      <c r="B34" s="53" t="s">
        <v>3589</v>
      </c>
      <c r="C34" s="54">
        <v>43087</v>
      </c>
      <c r="D34" s="92" t="s">
        <v>3458</v>
      </c>
      <c r="E34" s="76">
        <v>43075</v>
      </c>
      <c r="F34" s="76" t="s">
        <v>666</v>
      </c>
      <c r="G34" s="29" t="s">
        <v>80</v>
      </c>
      <c r="H34" s="68" t="s">
        <v>3459</v>
      </c>
      <c r="I34" s="31" t="s">
        <v>89</v>
      </c>
      <c r="J34" s="32">
        <v>4</v>
      </c>
      <c r="K34" s="33">
        <v>277</v>
      </c>
      <c r="L34" s="34">
        <f t="shared" si="3"/>
        <v>177.28</v>
      </c>
      <c r="M34" s="33">
        <f t="shared" si="4"/>
        <v>1285.28</v>
      </c>
    </row>
    <row r="35" spans="1:13" x14ac:dyDescent="0.3">
      <c r="A35" s="52" t="s">
        <v>3590</v>
      </c>
      <c r="B35" s="53" t="s">
        <v>3589</v>
      </c>
      <c r="C35" s="54">
        <v>43087</v>
      </c>
      <c r="D35" s="92" t="s">
        <v>3458</v>
      </c>
      <c r="E35" s="76">
        <v>43075</v>
      </c>
      <c r="F35" s="76" t="s">
        <v>666</v>
      </c>
      <c r="G35" s="29" t="s">
        <v>80</v>
      </c>
      <c r="H35" s="68" t="s">
        <v>3460</v>
      </c>
      <c r="I35" s="31" t="s">
        <v>89</v>
      </c>
      <c r="J35" s="32">
        <v>2</v>
      </c>
      <c r="K35" s="33">
        <v>97</v>
      </c>
      <c r="L35" s="34">
        <f t="shared" si="3"/>
        <v>31.04</v>
      </c>
      <c r="M35" s="33">
        <f t="shared" si="4"/>
        <v>225.04</v>
      </c>
    </row>
    <row r="36" spans="1:13" x14ac:dyDescent="0.3">
      <c r="A36" s="52" t="s">
        <v>3590</v>
      </c>
      <c r="B36" s="53" t="s">
        <v>3589</v>
      </c>
      <c r="C36" s="54">
        <v>43087</v>
      </c>
      <c r="D36" s="92" t="s">
        <v>3458</v>
      </c>
      <c r="E36" s="76">
        <v>43075</v>
      </c>
      <c r="F36" s="76" t="s">
        <v>666</v>
      </c>
      <c r="G36" s="29" t="s">
        <v>80</v>
      </c>
      <c r="H36" s="68" t="s">
        <v>3461</v>
      </c>
      <c r="I36" s="31" t="s">
        <v>89</v>
      </c>
      <c r="J36" s="32">
        <v>2</v>
      </c>
      <c r="K36" s="33">
        <v>39</v>
      </c>
      <c r="L36" s="34">
        <f t="shared" si="3"/>
        <v>12.48</v>
      </c>
      <c r="M36" s="33">
        <f t="shared" si="4"/>
        <v>90.48</v>
      </c>
    </row>
    <row r="37" spans="1:13" x14ac:dyDescent="0.3">
      <c r="A37" s="52" t="s">
        <v>3590</v>
      </c>
      <c r="B37" s="53" t="s">
        <v>3589</v>
      </c>
      <c r="C37" s="54">
        <v>43087</v>
      </c>
      <c r="D37" s="92" t="s">
        <v>3458</v>
      </c>
      <c r="E37" s="76">
        <v>43075</v>
      </c>
      <c r="F37" s="76" t="s">
        <v>666</v>
      </c>
      <c r="G37" s="29" t="s">
        <v>80</v>
      </c>
      <c r="H37" s="68" t="s">
        <v>3462</v>
      </c>
      <c r="I37" s="31" t="s">
        <v>89</v>
      </c>
      <c r="J37" s="32">
        <v>3</v>
      </c>
      <c r="K37" s="33">
        <v>85</v>
      </c>
      <c r="L37" s="34">
        <f t="shared" si="3"/>
        <v>40.800000000000004</v>
      </c>
      <c r="M37" s="33">
        <f t="shared" si="4"/>
        <v>295.8</v>
      </c>
    </row>
    <row r="38" spans="1:13" x14ac:dyDescent="0.3">
      <c r="A38" s="52" t="s">
        <v>3590</v>
      </c>
      <c r="B38" s="53" t="s">
        <v>3589</v>
      </c>
      <c r="C38" s="54">
        <v>43087</v>
      </c>
      <c r="D38" s="92" t="s">
        <v>3458</v>
      </c>
      <c r="E38" s="76">
        <v>43075</v>
      </c>
      <c r="F38" s="76" t="s">
        <v>666</v>
      </c>
      <c r="G38" s="29" t="s">
        <v>80</v>
      </c>
      <c r="H38" s="68" t="s">
        <v>87</v>
      </c>
      <c r="I38" s="31" t="s">
        <v>89</v>
      </c>
      <c r="J38" s="32">
        <v>15</v>
      </c>
      <c r="K38" s="33">
        <v>25</v>
      </c>
      <c r="L38" s="34">
        <f t="shared" si="3"/>
        <v>60</v>
      </c>
      <c r="M38" s="33">
        <f t="shared" si="4"/>
        <v>435</v>
      </c>
    </row>
    <row r="39" spans="1:13" x14ac:dyDescent="0.3">
      <c r="A39" s="52" t="s">
        <v>3592</v>
      </c>
      <c r="B39" s="53" t="s">
        <v>3591</v>
      </c>
      <c r="C39" s="54">
        <v>43095</v>
      </c>
      <c r="D39" s="92" t="s">
        <v>3500</v>
      </c>
      <c r="E39" s="76">
        <v>43080</v>
      </c>
      <c r="F39" s="76" t="s">
        <v>639</v>
      </c>
      <c r="G39" s="29" t="s">
        <v>2580</v>
      </c>
      <c r="H39" s="68" t="s">
        <v>230</v>
      </c>
      <c r="I39" s="31" t="s">
        <v>231</v>
      </c>
      <c r="J39" s="32">
        <v>72</v>
      </c>
      <c r="K39" s="33">
        <v>350</v>
      </c>
      <c r="L39" s="34">
        <f t="shared" si="3"/>
        <v>4032</v>
      </c>
      <c r="M39" s="33">
        <f t="shared" si="4"/>
        <v>29232</v>
      </c>
    </row>
    <row r="40" spans="1:13" x14ac:dyDescent="0.3">
      <c r="A40" s="52" t="s">
        <v>3594</v>
      </c>
      <c r="B40" s="53" t="s">
        <v>3593</v>
      </c>
      <c r="C40" s="54">
        <v>43091</v>
      </c>
      <c r="D40" s="92" t="s">
        <v>3517</v>
      </c>
      <c r="E40" s="76">
        <v>43084</v>
      </c>
      <c r="F40" s="76" t="s">
        <v>630</v>
      </c>
      <c r="G40" s="29" t="s">
        <v>58</v>
      </c>
      <c r="H40" s="68" t="s">
        <v>59</v>
      </c>
      <c r="I40" s="31" t="s">
        <v>60</v>
      </c>
      <c r="J40" s="32">
        <v>2</v>
      </c>
      <c r="K40" s="33">
        <v>2974.14</v>
      </c>
      <c r="L40" s="34">
        <f t="shared" si="3"/>
        <v>951.72479999999996</v>
      </c>
      <c r="M40" s="33">
        <f t="shared" si="4"/>
        <v>6900.0047999999997</v>
      </c>
    </row>
    <row r="41" spans="1:13" x14ac:dyDescent="0.3">
      <c r="A41" s="26"/>
      <c r="B41" s="26"/>
      <c r="C41" s="26"/>
      <c r="D41" s="28"/>
      <c r="E41" s="27"/>
      <c r="F41" s="27"/>
      <c r="G41" s="29"/>
      <c r="H41" s="67"/>
      <c r="I41" s="31"/>
      <c r="J41" s="32"/>
      <c r="K41" s="33"/>
      <c r="L41" s="34"/>
      <c r="M41" s="33">
        <f>SUM(M15:M40)</f>
        <v>159693.80439999996</v>
      </c>
    </row>
    <row r="43" spans="1:13" x14ac:dyDescent="0.3">
      <c r="A43" s="48" t="s">
        <v>35</v>
      </c>
      <c r="B43" s="46" t="s">
        <v>2578</v>
      </c>
    </row>
    <row r="44" spans="1:13" x14ac:dyDescent="0.3">
      <c r="A44" s="18"/>
      <c r="B44" s="15"/>
    </row>
    <row r="45" spans="1:13" x14ac:dyDescent="0.3">
      <c r="A45" s="18"/>
      <c r="B45" s="15"/>
      <c r="D45" s="62"/>
    </row>
    <row r="46" spans="1:13" x14ac:dyDescent="0.3">
      <c r="A46" s="18"/>
      <c r="B46" s="15"/>
    </row>
    <row r="47" spans="1:13" x14ac:dyDescent="0.3">
      <c r="A47" s="18"/>
      <c r="B47" s="15"/>
    </row>
    <row r="48" spans="1:13" x14ac:dyDescent="0.3">
      <c r="A48" s="18"/>
      <c r="B48" s="15"/>
    </row>
    <row r="49" spans="1:13" x14ac:dyDescent="0.3">
      <c r="A49" s="18"/>
      <c r="B49" s="15"/>
    </row>
    <row r="50" spans="1:13" x14ac:dyDescent="0.3">
      <c r="A50" s="18"/>
      <c r="B50" s="15"/>
    </row>
    <row r="51" spans="1:13" x14ac:dyDescent="0.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x14ac:dyDescent="0.3">
      <c r="A52" s="261" t="s">
        <v>27</v>
      </c>
      <c r="B52" s="261"/>
      <c r="C52" s="261"/>
      <c r="D52" s="39"/>
      <c r="E52" s="261" t="s">
        <v>28</v>
      </c>
      <c r="F52" s="261"/>
      <c r="G52" s="39"/>
      <c r="H52" s="193" t="s">
        <v>29</v>
      </c>
      <c r="I52" s="39"/>
      <c r="J52" s="41"/>
      <c r="K52" s="193" t="s">
        <v>30</v>
      </c>
      <c r="L52" s="41"/>
      <c r="M52" s="39"/>
    </row>
    <row r="53" spans="1:13" ht="13.9" customHeight="1" x14ac:dyDescent="0.3">
      <c r="A53" s="263" t="s">
        <v>0</v>
      </c>
      <c r="B53" s="263"/>
      <c r="C53" s="263"/>
      <c r="D53" s="39"/>
      <c r="E53" s="262" t="s">
        <v>1</v>
      </c>
      <c r="F53" s="262"/>
      <c r="G53" s="39"/>
      <c r="H53" s="42" t="s">
        <v>2</v>
      </c>
      <c r="I53" s="39"/>
      <c r="J53" s="262" t="s">
        <v>31</v>
      </c>
      <c r="K53" s="262"/>
      <c r="L53" s="262"/>
      <c r="M53" s="39"/>
    </row>
    <row r="54" spans="1:13" x14ac:dyDescent="0.3">
      <c r="A54" s="253"/>
      <c r="B54" s="253"/>
      <c r="C54" s="253"/>
    </row>
    <row r="55" spans="1:13" s="15" customFormat="1" ht="15" customHeight="1" x14ac:dyDescent="0.25">
      <c r="A55" s="257" t="s">
        <v>6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</sheetData>
  <customSheetViews>
    <customSheetView guid="{B46C6F73-E576-4327-952E-D30557363BE2}" showPageBreaks="1" topLeftCell="H18">
      <selection activeCell="K45" sqref="K4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8">
      <selection activeCell="K45" sqref="K4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55:M55"/>
    <mergeCell ref="A12:B12"/>
    <mergeCell ref="C12:G12"/>
    <mergeCell ref="I12:M12"/>
    <mergeCell ref="E52:F52"/>
    <mergeCell ref="E53:F53"/>
    <mergeCell ref="J53:L53"/>
    <mergeCell ref="A52:C52"/>
    <mergeCell ref="A53:C53"/>
    <mergeCell ref="A1:M1"/>
    <mergeCell ref="A8:B8"/>
    <mergeCell ref="A10:C11"/>
    <mergeCell ref="G10:H10"/>
    <mergeCell ref="L10:M10"/>
    <mergeCell ref="G11:H11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66"/>
  <sheetViews>
    <sheetView topLeftCell="A31" workbookViewId="0">
      <selection activeCell="G54" sqref="G54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71093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.75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x14ac:dyDescent="0.3">
      <c r="A5" s="64" t="s">
        <v>7</v>
      </c>
      <c r="B5" s="48" t="s">
        <v>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9" customHeight="1" x14ac:dyDescent="0.3">
      <c r="A6" s="18"/>
      <c r="B6" s="18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102</v>
      </c>
      <c r="D11" s="259"/>
      <c r="E11" s="259"/>
      <c r="F11" s="259"/>
      <c r="G11" s="259"/>
      <c r="H11" s="8" t="s">
        <v>13</v>
      </c>
      <c r="I11" s="260" t="s">
        <v>805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0"/>
      <c r="B14" s="114" t="s">
        <v>778</v>
      </c>
      <c r="C14" s="118">
        <v>42832</v>
      </c>
      <c r="D14" s="22"/>
      <c r="E14" s="23"/>
      <c r="F14" s="76" t="s">
        <v>42</v>
      </c>
      <c r="G14" s="29" t="s">
        <v>41</v>
      </c>
      <c r="H14" s="77" t="s">
        <v>100</v>
      </c>
      <c r="I14" s="21"/>
      <c r="J14" s="24"/>
      <c r="K14" s="21"/>
      <c r="L14" s="34">
        <f t="shared" ref="L14:L21" si="0">J14*K14*0.16</f>
        <v>0</v>
      </c>
      <c r="M14" s="33">
        <v>21300</v>
      </c>
    </row>
    <row r="15" spans="1:13" ht="25.5" x14ac:dyDescent="0.3">
      <c r="A15" s="50"/>
      <c r="B15" s="114" t="s">
        <v>779</v>
      </c>
      <c r="C15" s="118">
        <v>42839</v>
      </c>
      <c r="D15" s="22"/>
      <c r="E15" s="23"/>
      <c r="F15" s="76" t="s">
        <v>42</v>
      </c>
      <c r="G15" s="29" t="s">
        <v>41</v>
      </c>
      <c r="H15" s="77" t="s">
        <v>103</v>
      </c>
      <c r="I15" s="21"/>
      <c r="J15" s="24"/>
      <c r="K15" s="21"/>
      <c r="L15" s="34">
        <f t="shared" si="0"/>
        <v>0</v>
      </c>
      <c r="M15" s="33">
        <v>20700</v>
      </c>
    </row>
    <row r="16" spans="1:13" x14ac:dyDescent="0.3">
      <c r="A16" s="117" t="s">
        <v>780</v>
      </c>
      <c r="B16" s="114" t="s">
        <v>781</v>
      </c>
      <c r="C16" s="118">
        <v>42842</v>
      </c>
      <c r="D16" s="122">
        <v>15</v>
      </c>
      <c r="E16" s="76">
        <v>42829</v>
      </c>
      <c r="F16" s="76" t="s">
        <v>630</v>
      </c>
      <c r="G16" s="29" t="s">
        <v>94</v>
      </c>
      <c r="H16" s="77" t="s">
        <v>98</v>
      </c>
      <c r="I16" s="50" t="s">
        <v>117</v>
      </c>
      <c r="J16" s="78">
        <v>3</v>
      </c>
      <c r="K16" s="87">
        <v>6810.34</v>
      </c>
      <c r="L16" s="34">
        <f t="shared" si="0"/>
        <v>3268.9632000000001</v>
      </c>
      <c r="M16" s="33">
        <f>J16*K16+L16</f>
        <v>23699.983200000002</v>
      </c>
    </row>
    <row r="17" spans="1:13" ht="25.5" x14ac:dyDescent="0.3">
      <c r="A17" s="50"/>
      <c r="B17" s="114" t="s">
        <v>782</v>
      </c>
      <c r="C17" s="118">
        <v>42846</v>
      </c>
      <c r="D17" s="22"/>
      <c r="E17" s="23"/>
      <c r="F17" s="76" t="s">
        <v>42</v>
      </c>
      <c r="G17" s="29" t="s">
        <v>41</v>
      </c>
      <c r="H17" s="77" t="s">
        <v>118</v>
      </c>
      <c r="I17" s="21"/>
      <c r="J17" s="24"/>
      <c r="K17" s="21"/>
      <c r="L17" s="34">
        <f t="shared" si="0"/>
        <v>0</v>
      </c>
      <c r="M17" s="33">
        <v>19050</v>
      </c>
    </row>
    <row r="18" spans="1:13" x14ac:dyDescent="0.3">
      <c r="A18" s="117" t="s">
        <v>783</v>
      </c>
      <c r="B18" s="114" t="s">
        <v>784</v>
      </c>
      <c r="C18" s="118">
        <v>42842</v>
      </c>
      <c r="D18" s="43" t="s">
        <v>123</v>
      </c>
      <c r="E18" s="27">
        <v>42829</v>
      </c>
      <c r="F18" s="76" t="s">
        <v>630</v>
      </c>
      <c r="G18" s="29" t="s">
        <v>80</v>
      </c>
      <c r="H18" s="67" t="s">
        <v>81</v>
      </c>
      <c r="I18" s="31" t="s">
        <v>60</v>
      </c>
      <c r="J18" s="32">
        <v>3</v>
      </c>
      <c r="K18" s="33">
        <v>2758.63</v>
      </c>
      <c r="L18" s="34">
        <f t="shared" si="0"/>
        <v>1324.1424</v>
      </c>
      <c r="M18" s="33">
        <f t="shared" ref="M18:M28" si="1">J18*K18+L18</f>
        <v>9600.0324000000001</v>
      </c>
    </row>
    <row r="19" spans="1:13" x14ac:dyDescent="0.3">
      <c r="A19" s="117" t="s">
        <v>785</v>
      </c>
      <c r="B19" s="114" t="s">
        <v>786</v>
      </c>
      <c r="C19" s="118">
        <v>42842</v>
      </c>
      <c r="D19" s="43" t="s">
        <v>124</v>
      </c>
      <c r="E19" s="27">
        <v>42829</v>
      </c>
      <c r="F19" s="76" t="s">
        <v>630</v>
      </c>
      <c r="G19" s="29" t="s">
        <v>80</v>
      </c>
      <c r="H19" s="67" t="s">
        <v>93</v>
      </c>
      <c r="I19" s="31" t="s">
        <v>60</v>
      </c>
      <c r="J19" s="32">
        <v>3</v>
      </c>
      <c r="K19" s="33">
        <v>2070</v>
      </c>
      <c r="L19" s="34">
        <f t="shared" si="0"/>
        <v>993.6</v>
      </c>
      <c r="M19" s="33">
        <f t="shared" si="1"/>
        <v>7203.6</v>
      </c>
    </row>
    <row r="20" spans="1:13" s="14" customFormat="1" ht="12.75" x14ac:dyDescent="0.2">
      <c r="A20" s="117" t="s">
        <v>787</v>
      </c>
      <c r="B20" s="114" t="s">
        <v>788</v>
      </c>
      <c r="C20" s="118">
        <v>42835</v>
      </c>
      <c r="D20" s="44" t="s">
        <v>133</v>
      </c>
      <c r="E20" s="27">
        <v>42829</v>
      </c>
      <c r="F20" s="27" t="s">
        <v>666</v>
      </c>
      <c r="G20" s="29" t="s">
        <v>134</v>
      </c>
      <c r="H20" s="67" t="s">
        <v>135</v>
      </c>
      <c r="I20" s="31" t="s">
        <v>60</v>
      </c>
      <c r="J20" s="32">
        <v>1</v>
      </c>
      <c r="K20" s="33">
        <v>14224.17</v>
      </c>
      <c r="L20" s="34">
        <f t="shared" si="0"/>
        <v>2275.8672000000001</v>
      </c>
      <c r="M20" s="33">
        <f t="shared" si="1"/>
        <v>16500.037199999999</v>
      </c>
    </row>
    <row r="21" spans="1:13" x14ac:dyDescent="0.3">
      <c r="A21" s="117" t="s">
        <v>787</v>
      </c>
      <c r="B21" s="114" t="s">
        <v>788</v>
      </c>
      <c r="C21" s="118">
        <v>42835</v>
      </c>
      <c r="D21" s="44" t="s">
        <v>133</v>
      </c>
      <c r="E21" s="27">
        <v>42829</v>
      </c>
      <c r="F21" s="27" t="s">
        <v>666</v>
      </c>
      <c r="G21" s="29" t="s">
        <v>134</v>
      </c>
      <c r="H21" s="68" t="s">
        <v>87</v>
      </c>
      <c r="I21" s="31" t="s">
        <v>88</v>
      </c>
      <c r="J21" s="32">
        <v>50</v>
      </c>
      <c r="K21" s="33">
        <v>25.86</v>
      </c>
      <c r="L21" s="34">
        <f t="shared" si="0"/>
        <v>206.88</v>
      </c>
      <c r="M21" s="33">
        <f t="shared" si="1"/>
        <v>1499.88</v>
      </c>
    </row>
    <row r="22" spans="1:13" x14ac:dyDescent="0.3">
      <c r="A22" s="117" t="s">
        <v>787</v>
      </c>
      <c r="B22" s="114" t="s">
        <v>788</v>
      </c>
      <c r="C22" s="118">
        <v>42835</v>
      </c>
      <c r="D22" s="44" t="s">
        <v>133</v>
      </c>
      <c r="E22" s="27">
        <v>42829</v>
      </c>
      <c r="F22" s="27" t="s">
        <v>666</v>
      </c>
      <c r="G22" s="29" t="s">
        <v>134</v>
      </c>
      <c r="H22" s="67" t="s">
        <v>136</v>
      </c>
      <c r="I22" s="31" t="s">
        <v>88</v>
      </c>
      <c r="J22" s="32">
        <v>200</v>
      </c>
      <c r="K22" s="33">
        <v>25.86</v>
      </c>
      <c r="L22" s="34">
        <f t="shared" ref="L22:L28" si="2">J22*K22*0.16</f>
        <v>827.52</v>
      </c>
      <c r="M22" s="33">
        <f t="shared" si="1"/>
        <v>5999.52</v>
      </c>
    </row>
    <row r="23" spans="1:13" x14ac:dyDescent="0.3">
      <c r="A23" s="117" t="s">
        <v>789</v>
      </c>
      <c r="B23" s="114" t="s">
        <v>790</v>
      </c>
      <c r="C23" s="118">
        <v>42914</v>
      </c>
      <c r="D23" s="44" t="s">
        <v>412</v>
      </c>
      <c r="E23" s="27">
        <v>42844</v>
      </c>
      <c r="F23" s="27" t="s">
        <v>803</v>
      </c>
      <c r="G23" s="29" t="s">
        <v>80</v>
      </c>
      <c r="H23" s="67" t="s">
        <v>132</v>
      </c>
      <c r="I23" s="31" t="s">
        <v>60</v>
      </c>
      <c r="J23" s="32">
        <v>1</v>
      </c>
      <c r="K23" s="33">
        <v>14225</v>
      </c>
      <c r="L23" s="34">
        <f t="shared" si="2"/>
        <v>2276</v>
      </c>
      <c r="M23" s="33">
        <f t="shared" si="1"/>
        <v>16501</v>
      </c>
    </row>
    <row r="24" spans="1:13" x14ac:dyDescent="0.3">
      <c r="A24" s="117" t="s">
        <v>789</v>
      </c>
      <c r="B24" s="114" t="s">
        <v>790</v>
      </c>
      <c r="C24" s="118">
        <v>42914</v>
      </c>
      <c r="D24" s="44" t="s">
        <v>412</v>
      </c>
      <c r="E24" s="27">
        <v>42844</v>
      </c>
      <c r="F24" s="27" t="s">
        <v>803</v>
      </c>
      <c r="G24" s="29" t="s">
        <v>80</v>
      </c>
      <c r="H24" s="67" t="s">
        <v>243</v>
      </c>
      <c r="I24" s="31" t="s">
        <v>88</v>
      </c>
      <c r="J24" s="32">
        <v>50</v>
      </c>
      <c r="K24" s="33">
        <v>21.56</v>
      </c>
      <c r="L24" s="34">
        <f t="shared" si="2"/>
        <v>172.48</v>
      </c>
      <c r="M24" s="33">
        <f t="shared" si="1"/>
        <v>1250.48</v>
      </c>
    </row>
    <row r="25" spans="1:13" x14ac:dyDescent="0.3">
      <c r="A25" s="117" t="s">
        <v>789</v>
      </c>
      <c r="B25" s="114" t="s">
        <v>790</v>
      </c>
      <c r="C25" s="118">
        <v>42914</v>
      </c>
      <c r="D25" s="44" t="s">
        <v>412</v>
      </c>
      <c r="E25" s="27">
        <v>42844</v>
      </c>
      <c r="F25" s="27" t="s">
        <v>803</v>
      </c>
      <c r="G25" s="29" t="s">
        <v>80</v>
      </c>
      <c r="H25" s="67" t="s">
        <v>413</v>
      </c>
      <c r="I25" s="31" t="s">
        <v>88</v>
      </c>
      <c r="J25" s="32">
        <v>200</v>
      </c>
      <c r="K25" s="33">
        <v>21.56</v>
      </c>
      <c r="L25" s="34">
        <f t="shared" si="2"/>
        <v>689.92</v>
      </c>
      <c r="M25" s="33">
        <f t="shared" si="1"/>
        <v>5001.92</v>
      </c>
    </row>
    <row r="26" spans="1:13" x14ac:dyDescent="0.3">
      <c r="A26" s="117" t="s">
        <v>791</v>
      </c>
      <c r="B26" s="114" t="s">
        <v>792</v>
      </c>
      <c r="C26" s="118">
        <v>42914</v>
      </c>
      <c r="D26" s="44" t="s">
        <v>414</v>
      </c>
      <c r="E26" s="27">
        <v>42852</v>
      </c>
      <c r="F26" s="27" t="s">
        <v>803</v>
      </c>
      <c r="G26" s="29" t="s">
        <v>80</v>
      </c>
      <c r="H26" s="67" t="s">
        <v>415</v>
      </c>
      <c r="I26" s="31" t="s">
        <v>88</v>
      </c>
      <c r="J26" s="32">
        <v>3</v>
      </c>
      <c r="K26" s="33">
        <v>28.45</v>
      </c>
      <c r="L26" s="34">
        <f t="shared" si="2"/>
        <v>13.655999999999999</v>
      </c>
      <c r="M26" s="33">
        <f t="shared" si="1"/>
        <v>99.006</v>
      </c>
    </row>
    <row r="27" spans="1:13" x14ac:dyDescent="0.3">
      <c r="A27" s="117" t="s">
        <v>791</v>
      </c>
      <c r="B27" s="114" t="s">
        <v>792</v>
      </c>
      <c r="C27" s="118">
        <v>42914</v>
      </c>
      <c r="D27" s="44" t="s">
        <v>414</v>
      </c>
      <c r="E27" s="27">
        <v>42852</v>
      </c>
      <c r="F27" s="27" t="s">
        <v>803</v>
      </c>
      <c r="G27" s="29" t="s">
        <v>80</v>
      </c>
      <c r="H27" s="67" t="s">
        <v>416</v>
      </c>
      <c r="I27" s="31" t="s">
        <v>88</v>
      </c>
      <c r="J27" s="32">
        <v>2</v>
      </c>
      <c r="K27" s="33">
        <v>45.5</v>
      </c>
      <c r="L27" s="34">
        <f t="shared" si="2"/>
        <v>14.56</v>
      </c>
      <c r="M27" s="33">
        <f t="shared" si="1"/>
        <v>105.56</v>
      </c>
    </row>
    <row r="28" spans="1:13" x14ac:dyDescent="0.3">
      <c r="A28" s="117" t="s">
        <v>793</v>
      </c>
      <c r="B28" s="114" t="s">
        <v>794</v>
      </c>
      <c r="C28" s="118">
        <v>42914</v>
      </c>
      <c r="D28" s="44" t="s">
        <v>417</v>
      </c>
      <c r="E28" s="27">
        <v>42852</v>
      </c>
      <c r="F28" s="76" t="s">
        <v>630</v>
      </c>
      <c r="G28" s="29" t="s">
        <v>80</v>
      </c>
      <c r="H28" s="67" t="s">
        <v>93</v>
      </c>
      <c r="I28" s="31" t="s">
        <v>60</v>
      </c>
      <c r="J28" s="32">
        <v>3</v>
      </c>
      <c r="K28" s="33">
        <v>2070</v>
      </c>
      <c r="L28" s="34">
        <f t="shared" si="2"/>
        <v>993.6</v>
      </c>
      <c r="M28" s="33">
        <f t="shared" si="1"/>
        <v>7203.6</v>
      </c>
    </row>
    <row r="29" spans="1:13" x14ac:dyDescent="0.3">
      <c r="A29" s="117" t="s">
        <v>795</v>
      </c>
      <c r="B29" s="114" t="s">
        <v>796</v>
      </c>
      <c r="C29" s="118">
        <v>42914</v>
      </c>
      <c r="D29" s="44" t="s">
        <v>492</v>
      </c>
      <c r="E29" s="27">
        <v>42851</v>
      </c>
      <c r="F29" s="76" t="s">
        <v>630</v>
      </c>
      <c r="G29" s="29" t="s">
        <v>58</v>
      </c>
      <c r="H29" s="67" t="s">
        <v>210</v>
      </c>
      <c r="I29" s="31" t="s">
        <v>60</v>
      </c>
      <c r="J29" s="32">
        <v>3</v>
      </c>
      <c r="K29" s="33">
        <v>2758.62</v>
      </c>
      <c r="L29" s="34">
        <f t="shared" ref="L29:L38" si="3">J29*K29*0.16</f>
        <v>1324.1376</v>
      </c>
      <c r="M29" s="33">
        <f t="shared" ref="M29:M38" si="4">J29*K29+L29</f>
        <v>9599.9976000000006</v>
      </c>
    </row>
    <row r="30" spans="1:13" x14ac:dyDescent="0.3">
      <c r="A30" s="117" t="s">
        <v>797</v>
      </c>
      <c r="B30" s="114" t="s">
        <v>798</v>
      </c>
      <c r="C30" s="118">
        <v>42914</v>
      </c>
      <c r="D30" s="44" t="s">
        <v>494</v>
      </c>
      <c r="E30" s="27">
        <v>42853</v>
      </c>
      <c r="F30" s="27" t="s">
        <v>804</v>
      </c>
      <c r="G30" s="29" t="s">
        <v>297</v>
      </c>
      <c r="H30" s="67" t="s">
        <v>495</v>
      </c>
      <c r="I30" s="31" t="s">
        <v>96</v>
      </c>
      <c r="J30" s="32">
        <v>24</v>
      </c>
      <c r="K30" s="33">
        <v>100</v>
      </c>
      <c r="L30" s="34">
        <f t="shared" si="3"/>
        <v>384</v>
      </c>
      <c r="M30" s="33">
        <f t="shared" si="4"/>
        <v>2784</v>
      </c>
    </row>
    <row r="31" spans="1:13" x14ac:dyDescent="0.3">
      <c r="A31" s="117" t="s">
        <v>797</v>
      </c>
      <c r="B31" s="114" t="s">
        <v>798</v>
      </c>
      <c r="C31" s="118">
        <v>42914</v>
      </c>
      <c r="D31" s="44" t="s">
        <v>494</v>
      </c>
      <c r="E31" s="27">
        <v>42853</v>
      </c>
      <c r="F31" s="27" t="s">
        <v>804</v>
      </c>
      <c r="G31" s="29" t="s">
        <v>297</v>
      </c>
      <c r="H31" s="67" t="s">
        <v>496</v>
      </c>
      <c r="I31" s="31" t="s">
        <v>96</v>
      </c>
      <c r="J31" s="32">
        <v>24</v>
      </c>
      <c r="K31" s="33">
        <v>10</v>
      </c>
      <c r="L31" s="34">
        <f t="shared" si="3"/>
        <v>38.4</v>
      </c>
      <c r="M31" s="33">
        <f t="shared" si="4"/>
        <v>278.39999999999998</v>
      </c>
    </row>
    <row r="32" spans="1:13" x14ac:dyDescent="0.3">
      <c r="A32" s="117" t="s">
        <v>797</v>
      </c>
      <c r="B32" s="114" t="s">
        <v>798</v>
      </c>
      <c r="C32" s="118">
        <v>42914</v>
      </c>
      <c r="D32" s="44" t="s">
        <v>494</v>
      </c>
      <c r="E32" s="27">
        <v>42853</v>
      </c>
      <c r="F32" s="27" t="s">
        <v>804</v>
      </c>
      <c r="G32" s="29" t="s">
        <v>297</v>
      </c>
      <c r="H32" s="67" t="s">
        <v>497</v>
      </c>
      <c r="I32" s="31" t="s">
        <v>96</v>
      </c>
      <c r="J32" s="32">
        <v>12</v>
      </c>
      <c r="K32" s="33">
        <v>27</v>
      </c>
      <c r="L32" s="34">
        <f t="shared" si="3"/>
        <v>51.84</v>
      </c>
      <c r="M32" s="33">
        <f t="shared" si="4"/>
        <v>375.84000000000003</v>
      </c>
    </row>
    <row r="33" spans="1:13" x14ac:dyDescent="0.3">
      <c r="A33" s="117" t="s">
        <v>797</v>
      </c>
      <c r="B33" s="114" t="s">
        <v>798</v>
      </c>
      <c r="C33" s="118">
        <v>42914</v>
      </c>
      <c r="D33" s="44" t="s">
        <v>494</v>
      </c>
      <c r="E33" s="27">
        <v>42853</v>
      </c>
      <c r="F33" s="27" t="s">
        <v>804</v>
      </c>
      <c r="G33" s="29" t="s">
        <v>297</v>
      </c>
      <c r="H33" s="67" t="s">
        <v>498</v>
      </c>
      <c r="I33" s="31" t="s">
        <v>96</v>
      </c>
      <c r="J33" s="32">
        <v>30</v>
      </c>
      <c r="K33" s="33">
        <v>47</v>
      </c>
      <c r="L33" s="34">
        <f t="shared" si="3"/>
        <v>225.6</v>
      </c>
      <c r="M33" s="33">
        <f t="shared" si="4"/>
        <v>1635.6</v>
      </c>
    </row>
    <row r="34" spans="1:13" x14ac:dyDescent="0.3">
      <c r="A34" s="117" t="s">
        <v>799</v>
      </c>
      <c r="B34" s="114" t="s">
        <v>800</v>
      </c>
      <c r="C34" s="118">
        <v>42914</v>
      </c>
      <c r="D34" s="44">
        <v>784</v>
      </c>
      <c r="E34" s="27">
        <v>42860</v>
      </c>
      <c r="F34" s="27" t="s">
        <v>631</v>
      </c>
      <c r="G34" s="29" t="s">
        <v>398</v>
      </c>
      <c r="H34" s="67" t="s">
        <v>510</v>
      </c>
      <c r="I34" s="31" t="s">
        <v>71</v>
      </c>
      <c r="J34" s="32">
        <v>3</v>
      </c>
      <c r="K34" s="33">
        <v>1540</v>
      </c>
      <c r="L34" s="34">
        <f t="shared" si="3"/>
        <v>739.2</v>
      </c>
      <c r="M34" s="33">
        <f t="shared" si="4"/>
        <v>5359.2</v>
      </c>
    </row>
    <row r="35" spans="1:13" x14ac:dyDescent="0.3">
      <c r="A35" s="117" t="s">
        <v>799</v>
      </c>
      <c r="B35" s="114" t="s">
        <v>800</v>
      </c>
      <c r="C35" s="118">
        <v>42914</v>
      </c>
      <c r="D35" s="44">
        <v>784</v>
      </c>
      <c r="E35" s="27">
        <v>42860</v>
      </c>
      <c r="F35" s="27" t="s">
        <v>631</v>
      </c>
      <c r="G35" s="29" t="s">
        <v>398</v>
      </c>
      <c r="H35" s="67" t="s">
        <v>511</v>
      </c>
      <c r="I35" s="31" t="s">
        <v>71</v>
      </c>
      <c r="J35" s="32">
        <v>3</v>
      </c>
      <c r="K35" s="33">
        <v>1540</v>
      </c>
      <c r="L35" s="34">
        <f t="shared" si="3"/>
        <v>739.2</v>
      </c>
      <c r="M35" s="33">
        <f t="shared" si="4"/>
        <v>5359.2</v>
      </c>
    </row>
    <row r="36" spans="1:13" x14ac:dyDescent="0.3">
      <c r="A36" s="117" t="s">
        <v>799</v>
      </c>
      <c r="B36" s="114" t="s">
        <v>800</v>
      </c>
      <c r="C36" s="118">
        <v>42914</v>
      </c>
      <c r="D36" s="44">
        <v>784</v>
      </c>
      <c r="E36" s="27">
        <v>42860</v>
      </c>
      <c r="F36" s="27" t="s">
        <v>631</v>
      </c>
      <c r="G36" s="29" t="s">
        <v>398</v>
      </c>
      <c r="H36" s="67" t="s">
        <v>78</v>
      </c>
      <c r="I36" s="31" t="s">
        <v>79</v>
      </c>
      <c r="J36" s="32">
        <v>6</v>
      </c>
      <c r="K36" s="33">
        <v>495</v>
      </c>
      <c r="L36" s="34">
        <f t="shared" si="3"/>
        <v>475.2</v>
      </c>
      <c r="M36" s="33">
        <f t="shared" si="4"/>
        <v>3445.2</v>
      </c>
    </row>
    <row r="37" spans="1:13" x14ac:dyDescent="0.3">
      <c r="A37" s="117" t="s">
        <v>801</v>
      </c>
      <c r="B37" s="114" t="s">
        <v>802</v>
      </c>
      <c r="C37" s="118">
        <v>42914</v>
      </c>
      <c r="D37" s="44">
        <v>439</v>
      </c>
      <c r="E37" s="27">
        <v>42846</v>
      </c>
      <c r="F37" s="27" t="s">
        <v>631</v>
      </c>
      <c r="G37" s="29" t="s">
        <v>214</v>
      </c>
      <c r="H37" s="67" t="s">
        <v>346</v>
      </c>
      <c r="I37" s="31" t="s">
        <v>142</v>
      </c>
      <c r="J37" s="32">
        <v>4</v>
      </c>
      <c r="K37" s="33">
        <v>1210</v>
      </c>
      <c r="L37" s="34">
        <f t="shared" si="3"/>
        <v>774.4</v>
      </c>
      <c r="M37" s="33">
        <f t="shared" si="4"/>
        <v>5614.4</v>
      </c>
    </row>
    <row r="38" spans="1:13" x14ac:dyDescent="0.3">
      <c r="A38" s="117" t="s">
        <v>801</v>
      </c>
      <c r="B38" s="114" t="s">
        <v>802</v>
      </c>
      <c r="C38" s="118">
        <v>42914</v>
      </c>
      <c r="D38" s="44">
        <v>439</v>
      </c>
      <c r="E38" s="27">
        <v>42846</v>
      </c>
      <c r="F38" s="27" t="s">
        <v>631</v>
      </c>
      <c r="G38" s="29" t="s">
        <v>214</v>
      </c>
      <c r="H38" s="67" t="s">
        <v>78</v>
      </c>
      <c r="I38" s="31" t="s">
        <v>79</v>
      </c>
      <c r="J38" s="32">
        <v>4</v>
      </c>
      <c r="K38" s="33">
        <v>495</v>
      </c>
      <c r="L38" s="34">
        <f t="shared" si="3"/>
        <v>316.8</v>
      </c>
      <c r="M38" s="33">
        <f t="shared" si="4"/>
        <v>2296.8000000000002</v>
      </c>
    </row>
    <row r="39" spans="1:13" ht="25.5" x14ac:dyDescent="0.3">
      <c r="A39" s="52" t="s">
        <v>1348</v>
      </c>
      <c r="B39" s="53" t="s">
        <v>1345</v>
      </c>
      <c r="C39" s="54">
        <v>42930</v>
      </c>
      <c r="D39" s="44"/>
      <c r="E39" s="27"/>
      <c r="F39" s="76" t="s">
        <v>42</v>
      </c>
      <c r="G39" s="29" t="s">
        <v>41</v>
      </c>
      <c r="H39" s="67" t="s">
        <v>602</v>
      </c>
      <c r="I39" s="31"/>
      <c r="J39" s="32"/>
      <c r="K39" s="33"/>
      <c r="L39" s="34">
        <f>J39*K39*0.16</f>
        <v>0</v>
      </c>
      <c r="M39" s="33">
        <v>9600</v>
      </c>
    </row>
    <row r="40" spans="1:13" ht="25.5" x14ac:dyDescent="0.3">
      <c r="A40" s="52" t="s">
        <v>1352</v>
      </c>
      <c r="B40" s="53" t="s">
        <v>1351</v>
      </c>
      <c r="C40" s="54">
        <v>42942</v>
      </c>
      <c r="D40" s="44">
        <v>13</v>
      </c>
      <c r="E40" s="27">
        <v>42933</v>
      </c>
      <c r="F40" s="27" t="s">
        <v>666</v>
      </c>
      <c r="G40" s="29" t="s">
        <v>1147</v>
      </c>
      <c r="H40" s="67" t="s">
        <v>1148</v>
      </c>
      <c r="I40" s="31" t="s">
        <v>96</v>
      </c>
      <c r="J40" s="32">
        <v>8</v>
      </c>
      <c r="K40" s="33">
        <v>1250</v>
      </c>
      <c r="L40" s="34">
        <f t="shared" ref="L40:L47" si="5">J40*K40*0.16</f>
        <v>1600</v>
      </c>
      <c r="M40" s="33">
        <f t="shared" ref="M40:M47" si="6">J40*K40+L40</f>
        <v>11600</v>
      </c>
    </row>
    <row r="41" spans="1:13" x14ac:dyDescent="0.3">
      <c r="A41" s="52" t="s">
        <v>1352</v>
      </c>
      <c r="B41" s="53" t="s">
        <v>1351</v>
      </c>
      <c r="C41" s="54">
        <v>42942</v>
      </c>
      <c r="D41" s="44">
        <v>13</v>
      </c>
      <c r="E41" s="27">
        <v>42933</v>
      </c>
      <c r="F41" s="27" t="s">
        <v>666</v>
      </c>
      <c r="G41" s="29" t="s">
        <v>1147</v>
      </c>
      <c r="H41" s="67" t="s">
        <v>1149</v>
      </c>
      <c r="I41" s="31" t="s">
        <v>96</v>
      </c>
      <c r="J41" s="32">
        <v>13</v>
      </c>
      <c r="K41" s="33">
        <v>320</v>
      </c>
      <c r="L41" s="34">
        <f t="shared" si="5"/>
        <v>665.6</v>
      </c>
      <c r="M41" s="33">
        <f t="shared" si="6"/>
        <v>4825.6000000000004</v>
      </c>
    </row>
    <row r="42" spans="1:13" x14ac:dyDescent="0.3">
      <c r="A42" s="52" t="s">
        <v>1352</v>
      </c>
      <c r="B42" s="53" t="s">
        <v>1351</v>
      </c>
      <c r="C42" s="54">
        <v>42942</v>
      </c>
      <c r="D42" s="44">
        <v>13</v>
      </c>
      <c r="E42" s="27">
        <v>42933</v>
      </c>
      <c r="F42" s="27" t="s">
        <v>666</v>
      </c>
      <c r="G42" s="29" t="s">
        <v>1147</v>
      </c>
      <c r="H42" s="67" t="s">
        <v>1150</v>
      </c>
      <c r="I42" s="31" t="s">
        <v>96</v>
      </c>
      <c r="J42" s="32">
        <v>13</v>
      </c>
      <c r="K42" s="33">
        <v>105</v>
      </c>
      <c r="L42" s="34">
        <f t="shared" si="5"/>
        <v>218.4</v>
      </c>
      <c r="M42" s="33">
        <f t="shared" si="6"/>
        <v>1583.4</v>
      </c>
    </row>
    <row r="43" spans="1:13" x14ac:dyDescent="0.3">
      <c r="A43" s="52" t="s">
        <v>1352</v>
      </c>
      <c r="B43" s="53" t="s">
        <v>1351</v>
      </c>
      <c r="C43" s="54">
        <v>42942</v>
      </c>
      <c r="D43" s="44">
        <v>13</v>
      </c>
      <c r="E43" s="27">
        <v>42933</v>
      </c>
      <c r="F43" s="27" t="s">
        <v>666</v>
      </c>
      <c r="G43" s="29" t="s">
        <v>1147</v>
      </c>
      <c r="H43" s="67" t="s">
        <v>1151</v>
      </c>
      <c r="I43" s="31" t="s">
        <v>1152</v>
      </c>
      <c r="J43" s="32">
        <v>1</v>
      </c>
      <c r="K43" s="33">
        <v>1716.38</v>
      </c>
      <c r="L43" s="34">
        <f t="shared" si="5"/>
        <v>274.62080000000003</v>
      </c>
      <c r="M43" s="33">
        <f t="shared" si="6"/>
        <v>1991.0008000000003</v>
      </c>
    </row>
    <row r="44" spans="1:13" ht="25.5" x14ac:dyDescent="0.3">
      <c r="A44" s="52" t="s">
        <v>1349</v>
      </c>
      <c r="B44" s="53" t="s">
        <v>1346</v>
      </c>
      <c r="C44" s="54">
        <v>42937</v>
      </c>
      <c r="D44" s="44"/>
      <c r="E44" s="27"/>
      <c r="F44" s="76" t="s">
        <v>42</v>
      </c>
      <c r="G44" s="29" t="s">
        <v>41</v>
      </c>
      <c r="H44" s="67" t="s">
        <v>1166</v>
      </c>
      <c r="I44" s="31"/>
      <c r="J44" s="32"/>
      <c r="K44" s="33"/>
      <c r="L44" s="34">
        <f t="shared" si="5"/>
        <v>0</v>
      </c>
      <c r="M44" s="33">
        <v>16800</v>
      </c>
    </row>
    <row r="45" spans="1:13" ht="25.5" x14ac:dyDescent="0.3">
      <c r="A45" s="52" t="s">
        <v>1350</v>
      </c>
      <c r="B45" s="53" t="s">
        <v>1347</v>
      </c>
      <c r="C45" s="54">
        <v>42944</v>
      </c>
      <c r="D45" s="44"/>
      <c r="E45" s="27"/>
      <c r="F45" s="76" t="s">
        <v>42</v>
      </c>
      <c r="G45" s="29" t="s">
        <v>41</v>
      </c>
      <c r="H45" s="67" t="s">
        <v>1167</v>
      </c>
      <c r="I45" s="31"/>
      <c r="J45" s="32"/>
      <c r="K45" s="33"/>
      <c r="L45" s="34">
        <f t="shared" si="5"/>
        <v>0</v>
      </c>
      <c r="M45" s="33">
        <v>15600</v>
      </c>
    </row>
    <row r="46" spans="1:13" ht="25.5" x14ac:dyDescent="0.3">
      <c r="A46" s="52" t="s">
        <v>1760</v>
      </c>
      <c r="B46" s="53" t="s">
        <v>1759</v>
      </c>
      <c r="C46" s="54">
        <v>42951</v>
      </c>
      <c r="D46" s="44"/>
      <c r="E46" s="27"/>
      <c r="F46" s="76" t="s">
        <v>42</v>
      </c>
      <c r="G46" s="29" t="s">
        <v>41</v>
      </c>
      <c r="H46" s="67" t="s">
        <v>1285</v>
      </c>
      <c r="I46" s="31"/>
      <c r="J46" s="32"/>
      <c r="K46" s="33"/>
      <c r="L46" s="34">
        <f t="shared" si="5"/>
        <v>0</v>
      </c>
      <c r="M46" s="33">
        <v>11050</v>
      </c>
    </row>
    <row r="47" spans="1:13" x14ac:dyDescent="0.3">
      <c r="A47" s="52" t="s">
        <v>1766</v>
      </c>
      <c r="B47" s="53" t="s">
        <v>1765</v>
      </c>
      <c r="C47" s="54">
        <v>42961</v>
      </c>
      <c r="D47" s="44">
        <v>520</v>
      </c>
      <c r="E47" s="27">
        <v>42950</v>
      </c>
      <c r="F47" s="27" t="s">
        <v>631</v>
      </c>
      <c r="G47" s="29" t="s">
        <v>214</v>
      </c>
      <c r="H47" s="67" t="s">
        <v>410</v>
      </c>
      <c r="I47" s="31" t="s">
        <v>71</v>
      </c>
      <c r="J47" s="32">
        <v>3</v>
      </c>
      <c r="K47" s="33">
        <v>1540</v>
      </c>
      <c r="L47" s="34">
        <f t="shared" si="5"/>
        <v>739.2</v>
      </c>
      <c r="M47" s="33">
        <f t="shared" si="6"/>
        <v>5359.2</v>
      </c>
    </row>
    <row r="48" spans="1:13" x14ac:dyDescent="0.3">
      <c r="A48" s="52" t="s">
        <v>1766</v>
      </c>
      <c r="B48" s="53" t="s">
        <v>1765</v>
      </c>
      <c r="C48" s="54">
        <v>42961</v>
      </c>
      <c r="D48" s="44">
        <v>520</v>
      </c>
      <c r="E48" s="27">
        <v>42950</v>
      </c>
      <c r="F48" s="27" t="s">
        <v>631</v>
      </c>
      <c r="G48" s="29" t="s">
        <v>214</v>
      </c>
      <c r="H48" s="67" t="s">
        <v>411</v>
      </c>
      <c r="I48" s="31" t="s">
        <v>71</v>
      </c>
      <c r="J48" s="32">
        <v>3</v>
      </c>
      <c r="K48" s="33">
        <v>1540</v>
      </c>
      <c r="L48" s="34">
        <f>J48*K48*0.16</f>
        <v>739.2</v>
      </c>
      <c r="M48" s="33">
        <f>J48*K48+L48</f>
        <v>5359.2</v>
      </c>
    </row>
    <row r="49" spans="1:13" x14ac:dyDescent="0.3">
      <c r="A49" s="52" t="s">
        <v>1766</v>
      </c>
      <c r="B49" s="53" t="s">
        <v>1765</v>
      </c>
      <c r="C49" s="54">
        <v>42961</v>
      </c>
      <c r="D49" s="44">
        <v>520</v>
      </c>
      <c r="E49" s="27">
        <v>42950</v>
      </c>
      <c r="F49" s="27" t="s">
        <v>631</v>
      </c>
      <c r="G49" s="29" t="s">
        <v>214</v>
      </c>
      <c r="H49" s="67" t="s">
        <v>78</v>
      </c>
      <c r="I49" s="31" t="s">
        <v>79</v>
      </c>
      <c r="J49" s="32">
        <v>6</v>
      </c>
      <c r="K49" s="33">
        <v>495</v>
      </c>
      <c r="L49" s="34">
        <f>J49*K49*0.16</f>
        <v>475.2</v>
      </c>
      <c r="M49" s="33">
        <f>J49*K49+L49</f>
        <v>3445.2</v>
      </c>
    </row>
    <row r="50" spans="1:13" ht="25.5" x14ac:dyDescent="0.3">
      <c r="A50" s="52" t="s">
        <v>1763</v>
      </c>
      <c r="B50" s="53" t="s">
        <v>1761</v>
      </c>
      <c r="C50" s="54">
        <v>42958</v>
      </c>
      <c r="D50" s="44"/>
      <c r="E50" s="27"/>
      <c r="F50" s="76" t="s">
        <v>42</v>
      </c>
      <c r="G50" s="29" t="s">
        <v>41</v>
      </c>
      <c r="H50" s="67" t="s">
        <v>1547</v>
      </c>
      <c r="I50" s="31"/>
      <c r="J50" s="32"/>
      <c r="K50" s="33"/>
      <c r="L50" s="34">
        <f>J50*K50*0.16</f>
        <v>0</v>
      </c>
      <c r="M50" s="33">
        <v>10900</v>
      </c>
    </row>
    <row r="51" spans="1:13" ht="25.5" x14ac:dyDescent="0.3">
      <c r="A51" s="52" t="s">
        <v>1764</v>
      </c>
      <c r="B51" s="53" t="s">
        <v>1762</v>
      </c>
      <c r="C51" s="54">
        <v>42972</v>
      </c>
      <c r="D51" s="44"/>
      <c r="E51" s="27"/>
      <c r="F51" s="76" t="s">
        <v>42</v>
      </c>
      <c r="G51" s="29" t="s">
        <v>41</v>
      </c>
      <c r="H51" s="67" t="s">
        <v>1626</v>
      </c>
      <c r="I51" s="31"/>
      <c r="J51" s="32"/>
      <c r="K51" s="33"/>
      <c r="L51" s="34">
        <f>J51*K51*0.16</f>
        <v>0</v>
      </c>
      <c r="M51" s="33">
        <v>8250</v>
      </c>
    </row>
    <row r="52" spans="1:13" x14ac:dyDescent="0.3">
      <c r="A52" s="26"/>
      <c r="B52" s="26"/>
      <c r="C52" s="26"/>
      <c r="D52" s="28"/>
      <c r="E52" s="27"/>
      <c r="F52" s="27"/>
      <c r="G52" s="29"/>
      <c r="H52" s="67"/>
      <c r="I52" s="31"/>
      <c r="J52" s="32"/>
      <c r="K52" s="33"/>
      <c r="L52" s="34"/>
      <c r="M52" s="33">
        <f>SUM(M14:M51)</f>
        <v>298826.85720000009</v>
      </c>
    </row>
    <row r="54" spans="1:13" x14ac:dyDescent="0.3">
      <c r="A54" s="48" t="s">
        <v>35</v>
      </c>
      <c r="B54" s="46" t="s">
        <v>101</v>
      </c>
    </row>
    <row r="55" spans="1:13" x14ac:dyDescent="0.3">
      <c r="A55" s="18"/>
      <c r="B55" s="15"/>
    </row>
    <row r="56" spans="1:13" x14ac:dyDescent="0.3">
      <c r="A56" s="18"/>
      <c r="B56" s="15"/>
      <c r="D56" s="62"/>
    </row>
    <row r="57" spans="1:13" x14ac:dyDescent="0.3">
      <c r="A57" s="18"/>
      <c r="B57" s="15"/>
    </row>
    <row r="58" spans="1:13" x14ac:dyDescent="0.3">
      <c r="A58" s="18"/>
      <c r="B58" s="15"/>
    </row>
    <row r="59" spans="1:13" x14ac:dyDescent="0.3">
      <c r="A59" s="18"/>
      <c r="B59" s="15"/>
    </row>
    <row r="60" spans="1:13" x14ac:dyDescent="0.3">
      <c r="A60" s="18"/>
      <c r="B60" s="15"/>
    </row>
    <row r="61" spans="1:13" x14ac:dyDescent="0.3">
      <c r="A61" s="18"/>
      <c r="B61" s="15"/>
    </row>
    <row r="62" spans="1:13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3">
      <c r="A63" s="261" t="s">
        <v>27</v>
      </c>
      <c r="B63" s="261"/>
      <c r="C63" s="261"/>
      <c r="D63" s="39"/>
      <c r="E63" s="261" t="s">
        <v>28</v>
      </c>
      <c r="F63" s="261"/>
      <c r="G63" s="39"/>
      <c r="H63" s="63" t="s">
        <v>29</v>
      </c>
      <c r="I63" s="39"/>
      <c r="J63" s="41"/>
      <c r="K63" s="63" t="s">
        <v>30</v>
      </c>
      <c r="L63" s="41"/>
      <c r="M63" s="39"/>
    </row>
    <row r="64" spans="1:13" ht="13.9" customHeight="1" x14ac:dyDescent="0.3">
      <c r="A64" s="263" t="s">
        <v>0</v>
      </c>
      <c r="B64" s="263"/>
      <c r="C64" s="263"/>
      <c r="D64" s="39"/>
      <c r="E64" s="262" t="s">
        <v>1</v>
      </c>
      <c r="F64" s="262"/>
      <c r="G64" s="39"/>
      <c r="H64" s="42" t="s">
        <v>2</v>
      </c>
      <c r="I64" s="39"/>
      <c r="J64" s="262" t="s">
        <v>31</v>
      </c>
      <c r="K64" s="262"/>
      <c r="L64" s="262"/>
      <c r="M64" s="39"/>
    </row>
    <row r="65" spans="1:13" x14ac:dyDescent="0.3">
      <c r="A65" s="253"/>
      <c r="B65" s="253"/>
      <c r="C65" s="253"/>
    </row>
    <row r="66" spans="1:13" s="15" customFormat="1" ht="15" customHeigh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</row>
  </sheetData>
  <customSheetViews>
    <customSheetView guid="{B46C6F73-E576-4327-952E-D30557363BE2}" showPageBreaks="1" topLeftCell="A31">
      <selection activeCell="G54" sqref="G5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A31">
      <selection activeCell="G54" sqref="G5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66:M66"/>
    <mergeCell ref="A11:B11"/>
    <mergeCell ref="C11:G11"/>
    <mergeCell ref="I11:M11"/>
    <mergeCell ref="E63:F63"/>
    <mergeCell ref="E64:F64"/>
    <mergeCell ref="J64:L64"/>
    <mergeCell ref="A63:C63"/>
    <mergeCell ref="A64:C64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6"/>
  <sheetViews>
    <sheetView topLeftCell="H7" workbookViewId="0">
      <selection activeCell="L27" sqref="L2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71093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.75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x14ac:dyDescent="0.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x14ac:dyDescent="0.3">
      <c r="A5" s="89" t="s">
        <v>7</v>
      </c>
      <c r="B5" s="48" t="s">
        <v>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9" customHeight="1" x14ac:dyDescent="0.3">
      <c r="A6" s="18"/>
      <c r="B6" s="18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314</v>
      </c>
      <c r="D11" s="259"/>
      <c r="E11" s="259"/>
      <c r="F11" s="259"/>
      <c r="G11" s="259"/>
      <c r="H11" s="8" t="s">
        <v>13</v>
      </c>
      <c r="I11" s="260" t="s">
        <v>865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127"/>
      <c r="B14" s="53" t="s">
        <v>1023</v>
      </c>
      <c r="C14" s="54">
        <v>42888</v>
      </c>
      <c r="D14" s="22"/>
      <c r="E14" s="23"/>
      <c r="F14" s="53" t="s">
        <v>42</v>
      </c>
      <c r="G14" s="29" t="s">
        <v>41</v>
      </c>
      <c r="H14" s="77" t="s">
        <v>311</v>
      </c>
      <c r="I14" s="21"/>
      <c r="J14" s="24"/>
      <c r="K14" s="21"/>
      <c r="L14" s="34">
        <f t="shared" ref="L14:L21" si="0">J14*K14*0.16</f>
        <v>0</v>
      </c>
      <c r="M14" s="33">
        <v>13200</v>
      </c>
    </row>
    <row r="15" spans="1:13" ht="25.5" x14ac:dyDescent="0.3">
      <c r="A15" s="127"/>
      <c r="B15" s="53" t="s">
        <v>1024</v>
      </c>
      <c r="C15" s="54">
        <v>42895</v>
      </c>
      <c r="D15" s="22"/>
      <c r="E15" s="23"/>
      <c r="F15" s="53" t="s">
        <v>42</v>
      </c>
      <c r="G15" s="29" t="s">
        <v>41</v>
      </c>
      <c r="H15" s="77" t="s">
        <v>315</v>
      </c>
      <c r="I15" s="21"/>
      <c r="J15" s="24"/>
      <c r="K15" s="21"/>
      <c r="L15" s="34">
        <f t="shared" si="0"/>
        <v>0</v>
      </c>
      <c r="M15" s="33">
        <v>6900</v>
      </c>
    </row>
    <row r="16" spans="1:13" ht="25.5" x14ac:dyDescent="0.3">
      <c r="A16" s="127"/>
      <c r="B16" s="53" t="s">
        <v>1025</v>
      </c>
      <c r="C16" s="54">
        <v>42902</v>
      </c>
      <c r="D16" s="22"/>
      <c r="E16" s="23"/>
      <c r="F16" s="53" t="s">
        <v>42</v>
      </c>
      <c r="G16" s="29" t="s">
        <v>41</v>
      </c>
      <c r="H16" s="77" t="s">
        <v>377</v>
      </c>
      <c r="I16" s="21"/>
      <c r="J16" s="24"/>
      <c r="K16" s="21"/>
      <c r="L16" s="34">
        <f t="shared" si="0"/>
        <v>0</v>
      </c>
      <c r="M16" s="33">
        <v>5700</v>
      </c>
    </row>
    <row r="17" spans="1:13" x14ac:dyDescent="0.3">
      <c r="A17" s="52" t="s">
        <v>1026</v>
      </c>
      <c r="B17" s="53" t="s">
        <v>1027</v>
      </c>
      <c r="C17" s="54">
        <v>42907</v>
      </c>
      <c r="D17" s="92" t="s">
        <v>408</v>
      </c>
      <c r="E17" s="76">
        <v>42895</v>
      </c>
      <c r="F17" s="53" t="s">
        <v>630</v>
      </c>
      <c r="G17" s="29" t="s">
        <v>58</v>
      </c>
      <c r="H17" s="77" t="s">
        <v>210</v>
      </c>
      <c r="I17" s="50" t="s">
        <v>60</v>
      </c>
      <c r="J17" s="78">
        <v>3</v>
      </c>
      <c r="K17" s="91">
        <v>2758.62</v>
      </c>
      <c r="L17" s="34">
        <f t="shared" si="0"/>
        <v>1324.1376</v>
      </c>
      <c r="M17" s="33">
        <f>J17*K17+L17</f>
        <v>9599.9976000000006</v>
      </c>
    </row>
    <row r="18" spans="1:13" x14ac:dyDescent="0.3">
      <c r="A18" s="52" t="s">
        <v>1028</v>
      </c>
      <c r="B18" s="53" t="s">
        <v>1029</v>
      </c>
      <c r="C18" s="54">
        <v>42914</v>
      </c>
      <c r="D18" s="92" t="s">
        <v>493</v>
      </c>
      <c r="E18" s="76">
        <v>42895</v>
      </c>
      <c r="F18" s="53" t="s">
        <v>631</v>
      </c>
      <c r="G18" s="29" t="s">
        <v>58</v>
      </c>
      <c r="H18" s="67" t="s">
        <v>76</v>
      </c>
      <c r="I18" s="31" t="s">
        <v>71</v>
      </c>
      <c r="J18" s="32">
        <v>1</v>
      </c>
      <c r="K18" s="33">
        <v>1400</v>
      </c>
      <c r="L18" s="34">
        <f t="shared" si="0"/>
        <v>224</v>
      </c>
      <c r="M18" s="33">
        <f>J18*K18+L18</f>
        <v>1624</v>
      </c>
    </row>
    <row r="19" spans="1:13" x14ac:dyDescent="0.3">
      <c r="A19" s="52" t="s">
        <v>1028</v>
      </c>
      <c r="B19" s="53" t="s">
        <v>1029</v>
      </c>
      <c r="C19" s="54">
        <v>42914</v>
      </c>
      <c r="D19" s="92" t="s">
        <v>493</v>
      </c>
      <c r="E19" s="76">
        <v>42895</v>
      </c>
      <c r="F19" s="53" t="s">
        <v>631</v>
      </c>
      <c r="G19" s="29" t="s">
        <v>58</v>
      </c>
      <c r="H19" s="67" t="s">
        <v>77</v>
      </c>
      <c r="I19" s="31" t="s">
        <v>71</v>
      </c>
      <c r="J19" s="32">
        <v>1</v>
      </c>
      <c r="K19" s="33">
        <v>1350</v>
      </c>
      <c r="L19" s="34">
        <f t="shared" si="0"/>
        <v>216</v>
      </c>
      <c r="M19" s="33">
        <f>J19*K19+L19</f>
        <v>1566</v>
      </c>
    </row>
    <row r="20" spans="1:13" s="14" customFormat="1" ht="13.5" x14ac:dyDescent="0.25">
      <c r="A20" s="52" t="s">
        <v>1028</v>
      </c>
      <c r="B20" s="53" t="s">
        <v>1029</v>
      </c>
      <c r="C20" s="54">
        <v>42914</v>
      </c>
      <c r="D20" s="92" t="s">
        <v>493</v>
      </c>
      <c r="E20" s="76">
        <v>42895</v>
      </c>
      <c r="F20" s="53" t="s">
        <v>631</v>
      </c>
      <c r="G20" s="29" t="s">
        <v>58</v>
      </c>
      <c r="H20" s="67" t="s">
        <v>78</v>
      </c>
      <c r="I20" s="31" t="s">
        <v>79</v>
      </c>
      <c r="J20" s="32">
        <v>2</v>
      </c>
      <c r="K20" s="33">
        <v>450</v>
      </c>
      <c r="L20" s="34">
        <f t="shared" si="0"/>
        <v>144</v>
      </c>
      <c r="M20" s="33">
        <f>J20*K20+L20</f>
        <v>1044</v>
      </c>
    </row>
    <row r="21" spans="1:13" ht="25.5" x14ac:dyDescent="0.3">
      <c r="A21" s="124"/>
      <c r="B21" s="53" t="s">
        <v>1030</v>
      </c>
      <c r="C21" s="54">
        <v>42909</v>
      </c>
      <c r="D21" s="92"/>
      <c r="E21" s="76"/>
      <c r="F21" s="53" t="s">
        <v>42</v>
      </c>
      <c r="G21" s="29" t="s">
        <v>41</v>
      </c>
      <c r="H21" s="68" t="s">
        <v>517</v>
      </c>
      <c r="I21" s="31"/>
      <c r="J21" s="32"/>
      <c r="K21" s="33"/>
      <c r="L21" s="34">
        <f t="shared" si="0"/>
        <v>0</v>
      </c>
      <c r="M21" s="33">
        <v>5700</v>
      </c>
    </row>
    <row r="22" spans="1:13" x14ac:dyDescent="0.3">
      <c r="A22" s="52" t="s">
        <v>1354</v>
      </c>
      <c r="B22" s="53" t="s">
        <v>1353</v>
      </c>
      <c r="C22" s="54">
        <v>42934</v>
      </c>
      <c r="D22" s="92" t="s">
        <v>1106</v>
      </c>
      <c r="E22" s="76">
        <v>42922</v>
      </c>
      <c r="F22" s="53" t="s">
        <v>630</v>
      </c>
      <c r="G22" s="29" t="s">
        <v>80</v>
      </c>
      <c r="H22" s="68" t="s">
        <v>93</v>
      </c>
      <c r="I22" s="31" t="s">
        <v>257</v>
      </c>
      <c r="J22" s="32">
        <v>20</v>
      </c>
      <c r="K22" s="33">
        <v>129.31</v>
      </c>
      <c r="L22" s="34">
        <f>J22*K22*0.16</f>
        <v>413.79199999999997</v>
      </c>
      <c r="M22" s="33">
        <f>J22*K22+L22</f>
        <v>2999.9919999999997</v>
      </c>
    </row>
    <row r="23" spans="1:13" x14ac:dyDescent="0.3">
      <c r="A23" s="52" t="s">
        <v>3860</v>
      </c>
      <c r="B23" s="53" t="s">
        <v>3859</v>
      </c>
      <c r="C23" s="54">
        <v>43082</v>
      </c>
      <c r="D23" s="92" t="s">
        <v>3357</v>
      </c>
      <c r="E23" s="76">
        <v>43074</v>
      </c>
      <c r="F23" s="53" t="s">
        <v>631</v>
      </c>
      <c r="G23" s="29" t="s">
        <v>214</v>
      </c>
      <c r="H23" s="68" t="s">
        <v>549</v>
      </c>
      <c r="I23" s="31" t="s">
        <v>71</v>
      </c>
      <c r="J23" s="32">
        <v>1</v>
      </c>
      <c r="K23" s="33">
        <v>1210</v>
      </c>
      <c r="L23" s="34">
        <f>J23*K23*0.16</f>
        <v>193.6</v>
      </c>
      <c r="M23" s="33">
        <f>J23*K23+L23</f>
        <v>1403.6</v>
      </c>
    </row>
    <row r="24" spans="1:13" x14ac:dyDescent="0.3">
      <c r="A24" s="26"/>
      <c r="B24" s="26"/>
      <c r="C24" s="26"/>
      <c r="D24" s="28"/>
      <c r="E24" s="27"/>
      <c r="F24" s="27"/>
      <c r="G24" s="29"/>
      <c r="H24" s="38"/>
      <c r="I24" s="31"/>
      <c r="J24" s="32"/>
      <c r="K24" s="33"/>
      <c r="L24" s="34"/>
      <c r="M24" s="33">
        <f>SUM(M14:M23)</f>
        <v>49737.589599999999</v>
      </c>
    </row>
    <row r="26" spans="1:13" x14ac:dyDescent="0.3">
      <c r="A26" s="48" t="s">
        <v>35</v>
      </c>
      <c r="B26" s="46" t="s">
        <v>313</v>
      </c>
    </row>
    <row r="27" spans="1:13" x14ac:dyDescent="0.3">
      <c r="A27" s="18"/>
      <c r="B27" s="15"/>
    </row>
    <row r="28" spans="1:13" x14ac:dyDescent="0.3">
      <c r="A28" s="18"/>
      <c r="B28" s="15"/>
      <c r="D28" s="62"/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x14ac:dyDescent="0.3">
      <c r="A33" s="261" t="s">
        <v>27</v>
      </c>
      <c r="B33" s="261"/>
      <c r="C33" s="261"/>
      <c r="D33" s="39"/>
      <c r="E33" s="261" t="s">
        <v>28</v>
      </c>
      <c r="F33" s="261"/>
      <c r="G33" s="39"/>
      <c r="H33" s="88" t="s">
        <v>29</v>
      </c>
      <c r="I33" s="39"/>
      <c r="J33" s="41"/>
      <c r="K33" s="88" t="s">
        <v>30</v>
      </c>
      <c r="L33" s="41"/>
      <c r="M33" s="39"/>
    </row>
    <row r="34" spans="1:13" ht="13.9" customHeight="1" x14ac:dyDescent="0.3">
      <c r="A34" s="263" t="s">
        <v>0</v>
      </c>
      <c r="B34" s="263"/>
      <c r="C34" s="263"/>
      <c r="D34" s="39"/>
      <c r="E34" s="262" t="s">
        <v>1</v>
      </c>
      <c r="F34" s="262"/>
      <c r="G34" s="39"/>
      <c r="H34" s="42" t="s">
        <v>2</v>
      </c>
      <c r="I34" s="39"/>
      <c r="J34" s="262" t="s">
        <v>31</v>
      </c>
      <c r="K34" s="262"/>
      <c r="L34" s="262"/>
      <c r="M34" s="39"/>
    </row>
    <row r="35" spans="1:13" x14ac:dyDescent="0.3">
      <c r="A35" s="253"/>
      <c r="B35" s="253"/>
      <c r="C35" s="253"/>
    </row>
    <row r="36" spans="1:13" s="15" customFormat="1" ht="15" customHeight="1" x14ac:dyDescent="0.25">
      <c r="A36" s="257" t="s">
        <v>6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</row>
  </sheetData>
  <customSheetViews>
    <customSheetView guid="{B46C6F73-E576-4327-952E-D30557363BE2}" showPageBreaks="1" topLeftCell="H7">
      <selection activeCell="L27" sqref="L2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7">
      <selection activeCell="L27" sqref="L2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6:M36"/>
    <mergeCell ref="A11:B11"/>
    <mergeCell ref="C11:G11"/>
    <mergeCell ref="I11:M11"/>
    <mergeCell ref="E33:F33"/>
    <mergeCell ref="E34:F34"/>
    <mergeCell ref="J34:L34"/>
    <mergeCell ref="A33:C33"/>
    <mergeCell ref="A34:C34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45"/>
  <sheetViews>
    <sheetView topLeftCell="H107" workbookViewId="0">
      <selection activeCell="L133" sqref="L133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71093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.75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3">
      <c r="A5" s="85" t="s">
        <v>7</v>
      </c>
      <c r="B5" s="48" t="s">
        <v>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9" customHeight="1" x14ac:dyDescent="0.3">
      <c r="A6" s="18"/>
      <c r="B6" s="18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229</v>
      </c>
      <c r="D11" s="259"/>
      <c r="E11" s="259"/>
      <c r="F11" s="259"/>
      <c r="G11" s="259"/>
      <c r="H11" s="8" t="s">
        <v>13</v>
      </c>
      <c r="I11" s="260" t="s">
        <v>1518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0"/>
      <c r="B14" s="114" t="s">
        <v>976</v>
      </c>
      <c r="C14" s="118">
        <v>42867</v>
      </c>
      <c r="D14" s="22"/>
      <c r="E14" s="23"/>
      <c r="F14" s="114" t="s">
        <v>42</v>
      </c>
      <c r="G14" s="29" t="s">
        <v>41</v>
      </c>
      <c r="H14" s="77" t="s">
        <v>221</v>
      </c>
      <c r="I14" s="21"/>
      <c r="J14" s="24"/>
      <c r="K14" s="21"/>
      <c r="L14" s="34">
        <f t="shared" ref="L14:L21" si="0">J14*K14*0.16</f>
        <v>0</v>
      </c>
      <c r="M14" s="33">
        <v>8400</v>
      </c>
    </row>
    <row r="15" spans="1:13" ht="25.5" x14ac:dyDescent="0.3">
      <c r="A15" s="50"/>
      <c r="B15" s="114" t="s">
        <v>977</v>
      </c>
      <c r="C15" s="118">
        <v>42874</v>
      </c>
      <c r="D15" s="22"/>
      <c r="E15" s="23"/>
      <c r="F15" s="114" t="s">
        <v>42</v>
      </c>
      <c r="G15" s="29" t="s">
        <v>41</v>
      </c>
      <c r="H15" s="77" t="s">
        <v>253</v>
      </c>
      <c r="I15" s="21"/>
      <c r="J15" s="24"/>
      <c r="K15" s="21"/>
      <c r="L15" s="34">
        <f t="shared" si="0"/>
        <v>0</v>
      </c>
      <c r="M15" s="33">
        <v>15300</v>
      </c>
    </row>
    <row r="16" spans="1:13" ht="25.5" x14ac:dyDescent="0.3">
      <c r="A16" s="50"/>
      <c r="B16" s="114" t="s">
        <v>978</v>
      </c>
      <c r="C16" s="118">
        <v>42881</v>
      </c>
      <c r="D16" s="22"/>
      <c r="E16" s="23"/>
      <c r="F16" s="114" t="s">
        <v>42</v>
      </c>
      <c r="G16" s="29" t="s">
        <v>41</v>
      </c>
      <c r="H16" s="77" t="s">
        <v>270</v>
      </c>
      <c r="I16" s="21"/>
      <c r="J16" s="24"/>
      <c r="K16" s="21"/>
      <c r="L16" s="34">
        <f t="shared" si="0"/>
        <v>0</v>
      </c>
      <c r="M16" s="33">
        <v>19050</v>
      </c>
    </row>
    <row r="17" spans="1:13" x14ac:dyDescent="0.3">
      <c r="A17" s="117" t="s">
        <v>979</v>
      </c>
      <c r="B17" s="114" t="s">
        <v>980</v>
      </c>
      <c r="C17" s="118">
        <v>42885</v>
      </c>
      <c r="D17" s="92">
        <v>36</v>
      </c>
      <c r="E17" s="76">
        <v>42873</v>
      </c>
      <c r="F17" s="114" t="s">
        <v>666</v>
      </c>
      <c r="G17" s="29" t="s">
        <v>94</v>
      </c>
      <c r="H17" s="77" t="s">
        <v>292</v>
      </c>
      <c r="I17" s="50" t="s">
        <v>117</v>
      </c>
      <c r="J17" s="78">
        <v>4</v>
      </c>
      <c r="K17" s="91">
        <v>3017.25</v>
      </c>
      <c r="L17" s="34">
        <f>J17*K17*0.16</f>
        <v>1931.04</v>
      </c>
      <c r="M17" s="33">
        <f>J17*K17+L17</f>
        <v>14000.04</v>
      </c>
    </row>
    <row r="18" spans="1:13" x14ac:dyDescent="0.3">
      <c r="A18" s="117" t="s">
        <v>979</v>
      </c>
      <c r="B18" s="114" t="s">
        <v>980</v>
      </c>
      <c r="C18" s="118">
        <v>42885</v>
      </c>
      <c r="D18" s="92">
        <v>36</v>
      </c>
      <c r="E18" s="76">
        <v>42873</v>
      </c>
      <c r="F18" s="114" t="s">
        <v>666</v>
      </c>
      <c r="G18" s="29" t="s">
        <v>94</v>
      </c>
      <c r="H18" s="67" t="s">
        <v>293</v>
      </c>
      <c r="I18" s="31" t="s">
        <v>60</v>
      </c>
      <c r="J18" s="32">
        <v>1</v>
      </c>
      <c r="K18" s="33">
        <v>13793.1</v>
      </c>
      <c r="L18" s="34">
        <f t="shared" si="0"/>
        <v>2206.8960000000002</v>
      </c>
      <c r="M18" s="33">
        <f>J18*K18+L18</f>
        <v>15999.996000000001</v>
      </c>
    </row>
    <row r="19" spans="1:13" x14ac:dyDescent="0.3">
      <c r="A19" s="117" t="s">
        <v>979</v>
      </c>
      <c r="B19" s="114" t="s">
        <v>980</v>
      </c>
      <c r="C19" s="118">
        <v>42885</v>
      </c>
      <c r="D19" s="92">
        <v>36</v>
      </c>
      <c r="E19" s="76">
        <v>42873</v>
      </c>
      <c r="F19" s="114" t="s">
        <v>666</v>
      </c>
      <c r="G19" s="29" t="s">
        <v>94</v>
      </c>
      <c r="H19" s="67" t="s">
        <v>136</v>
      </c>
      <c r="I19" s="31" t="s">
        <v>295</v>
      </c>
      <c r="J19" s="32">
        <v>200</v>
      </c>
      <c r="K19" s="33">
        <v>20.68</v>
      </c>
      <c r="L19" s="34">
        <f t="shared" si="0"/>
        <v>661.76</v>
      </c>
      <c r="M19" s="33">
        <f>J19*K19+L19</f>
        <v>4797.76</v>
      </c>
    </row>
    <row r="20" spans="1:13" s="14" customFormat="1" ht="12.75" x14ac:dyDescent="0.2">
      <c r="A20" s="117" t="s">
        <v>979</v>
      </c>
      <c r="B20" s="114" t="s">
        <v>980</v>
      </c>
      <c r="C20" s="118">
        <v>42885</v>
      </c>
      <c r="D20" s="92">
        <v>36</v>
      </c>
      <c r="E20" s="76">
        <v>42873</v>
      </c>
      <c r="F20" s="114" t="s">
        <v>666</v>
      </c>
      <c r="G20" s="29" t="s">
        <v>94</v>
      </c>
      <c r="H20" s="67" t="s">
        <v>87</v>
      </c>
      <c r="I20" s="31" t="s">
        <v>295</v>
      </c>
      <c r="J20" s="32">
        <v>30</v>
      </c>
      <c r="K20" s="33">
        <v>25.86</v>
      </c>
      <c r="L20" s="34">
        <f t="shared" si="0"/>
        <v>124.128</v>
      </c>
      <c r="M20" s="33">
        <f>J20*K20+L20</f>
        <v>899.928</v>
      </c>
    </row>
    <row r="21" spans="1:13" x14ac:dyDescent="0.3">
      <c r="A21" s="117" t="s">
        <v>979</v>
      </c>
      <c r="B21" s="114" t="s">
        <v>980</v>
      </c>
      <c r="C21" s="118">
        <v>42885</v>
      </c>
      <c r="D21" s="92">
        <v>36</v>
      </c>
      <c r="E21" s="76">
        <v>42873</v>
      </c>
      <c r="F21" s="114" t="s">
        <v>666</v>
      </c>
      <c r="G21" s="29" t="s">
        <v>94</v>
      </c>
      <c r="H21" s="68" t="s">
        <v>294</v>
      </c>
      <c r="I21" s="31" t="s">
        <v>295</v>
      </c>
      <c r="J21" s="32">
        <v>5</v>
      </c>
      <c r="K21" s="33">
        <v>25.86</v>
      </c>
      <c r="L21" s="34">
        <f t="shared" si="0"/>
        <v>20.688000000000002</v>
      </c>
      <c r="M21" s="33">
        <f>J21*K21+L21</f>
        <v>149.988</v>
      </c>
    </row>
    <row r="22" spans="1:13" ht="25.5" x14ac:dyDescent="0.3">
      <c r="A22" s="36"/>
      <c r="B22" s="114" t="s">
        <v>981</v>
      </c>
      <c r="C22" s="118">
        <v>42888</v>
      </c>
      <c r="D22" s="103"/>
      <c r="E22" s="27"/>
      <c r="F22" s="114" t="s">
        <v>42</v>
      </c>
      <c r="G22" s="29" t="s">
        <v>41</v>
      </c>
      <c r="H22" s="67" t="s">
        <v>311</v>
      </c>
      <c r="I22" s="31"/>
      <c r="J22" s="32"/>
      <c r="K22" s="33"/>
      <c r="L22" s="34">
        <f>J22*K22*0.16</f>
        <v>0</v>
      </c>
      <c r="M22" s="33">
        <v>16800</v>
      </c>
    </row>
    <row r="23" spans="1:13" ht="25.5" x14ac:dyDescent="0.3">
      <c r="A23" s="36"/>
      <c r="B23" s="114" t="s">
        <v>982</v>
      </c>
      <c r="C23" s="118">
        <v>42895</v>
      </c>
      <c r="D23" s="103"/>
      <c r="E23" s="27"/>
      <c r="F23" s="114" t="s">
        <v>42</v>
      </c>
      <c r="G23" s="29" t="s">
        <v>41</v>
      </c>
      <c r="H23" s="67" t="s">
        <v>315</v>
      </c>
      <c r="I23" s="31"/>
      <c r="J23" s="32"/>
      <c r="K23" s="33"/>
      <c r="L23" s="34">
        <f>J23*K23*0.16</f>
        <v>0</v>
      </c>
      <c r="M23" s="33">
        <v>17850</v>
      </c>
    </row>
    <row r="24" spans="1:13" x14ac:dyDescent="0.3">
      <c r="A24" s="117" t="s">
        <v>983</v>
      </c>
      <c r="B24" s="114" t="s">
        <v>984</v>
      </c>
      <c r="C24" s="118">
        <v>42893</v>
      </c>
      <c r="D24" s="103" t="s">
        <v>334</v>
      </c>
      <c r="E24" s="27">
        <v>42879</v>
      </c>
      <c r="F24" s="114" t="s">
        <v>630</v>
      </c>
      <c r="G24" s="29" t="s">
        <v>58</v>
      </c>
      <c r="H24" s="67" t="s">
        <v>210</v>
      </c>
      <c r="I24" s="31" t="s">
        <v>60</v>
      </c>
      <c r="J24" s="32">
        <v>3</v>
      </c>
      <c r="K24" s="33">
        <v>2758.62</v>
      </c>
      <c r="L24" s="34">
        <f>J24*K24*0.16</f>
        <v>1324.1376</v>
      </c>
      <c r="M24" s="33">
        <f>J24*K24+L24</f>
        <v>9599.9976000000006</v>
      </c>
    </row>
    <row r="25" spans="1:13" x14ac:dyDescent="0.3">
      <c r="A25" s="117" t="s">
        <v>985</v>
      </c>
      <c r="B25" s="114" t="s">
        <v>986</v>
      </c>
      <c r="C25" s="118">
        <v>42893</v>
      </c>
      <c r="D25" s="103" t="s">
        <v>338</v>
      </c>
      <c r="E25" s="27">
        <v>42879</v>
      </c>
      <c r="F25" s="114" t="s">
        <v>630</v>
      </c>
      <c r="G25" s="29" t="s">
        <v>80</v>
      </c>
      <c r="H25" s="67" t="s">
        <v>93</v>
      </c>
      <c r="I25" s="31" t="s">
        <v>60</v>
      </c>
      <c r="J25" s="32">
        <v>2</v>
      </c>
      <c r="K25" s="33">
        <v>2413.8000000000002</v>
      </c>
      <c r="L25" s="34">
        <f>J25*K25*0.16</f>
        <v>772.41600000000005</v>
      </c>
      <c r="M25" s="33">
        <f>J25*K25+L25-0.01</f>
        <v>5600.0060000000003</v>
      </c>
    </row>
    <row r="26" spans="1:13" x14ac:dyDescent="0.3">
      <c r="A26" s="117" t="s">
        <v>987</v>
      </c>
      <c r="B26" s="114" t="s">
        <v>988</v>
      </c>
      <c r="C26" s="118">
        <v>42893</v>
      </c>
      <c r="D26" s="103" t="s">
        <v>340</v>
      </c>
      <c r="E26" s="27">
        <v>42879</v>
      </c>
      <c r="F26" s="114" t="s">
        <v>726</v>
      </c>
      <c r="G26" s="29" t="s">
        <v>80</v>
      </c>
      <c r="H26" s="67" t="s">
        <v>341</v>
      </c>
      <c r="I26" s="31" t="s">
        <v>96</v>
      </c>
      <c r="J26" s="32">
        <v>1</v>
      </c>
      <c r="K26" s="33">
        <v>1695</v>
      </c>
      <c r="L26" s="34">
        <f t="shared" ref="L26:L62" si="1">J26*K26*0.16</f>
        <v>271.2</v>
      </c>
      <c r="M26" s="33">
        <f>J26*K26+L26</f>
        <v>1966.2</v>
      </c>
    </row>
    <row r="27" spans="1:13" x14ac:dyDescent="0.3">
      <c r="A27" s="117" t="s">
        <v>989</v>
      </c>
      <c r="B27" s="114" t="s">
        <v>990</v>
      </c>
      <c r="C27" s="118">
        <v>42893</v>
      </c>
      <c r="D27" s="103" t="s">
        <v>342</v>
      </c>
      <c r="E27" s="27">
        <v>42881</v>
      </c>
      <c r="F27" s="114" t="s">
        <v>630</v>
      </c>
      <c r="G27" s="29" t="s">
        <v>80</v>
      </c>
      <c r="H27" s="67" t="s">
        <v>343</v>
      </c>
      <c r="I27" s="31" t="s">
        <v>60</v>
      </c>
      <c r="J27" s="32">
        <v>3</v>
      </c>
      <c r="K27" s="33">
        <v>3017.4</v>
      </c>
      <c r="L27" s="34">
        <f t="shared" si="1"/>
        <v>1448.3520000000001</v>
      </c>
      <c r="M27" s="33">
        <f>J27*K27+L27</f>
        <v>10500.552000000001</v>
      </c>
    </row>
    <row r="28" spans="1:13" x14ac:dyDescent="0.3">
      <c r="A28" s="117" t="s">
        <v>991</v>
      </c>
      <c r="B28" s="114" t="s">
        <v>992</v>
      </c>
      <c r="C28" s="118">
        <v>42898</v>
      </c>
      <c r="D28" s="103">
        <v>41</v>
      </c>
      <c r="E28" s="27">
        <v>42888</v>
      </c>
      <c r="F28" s="114" t="s">
        <v>630</v>
      </c>
      <c r="G28" s="29" t="s">
        <v>94</v>
      </c>
      <c r="H28" s="67" t="s">
        <v>97</v>
      </c>
      <c r="I28" s="31" t="s">
        <v>117</v>
      </c>
      <c r="J28" s="32">
        <v>1</v>
      </c>
      <c r="K28" s="33">
        <v>3750</v>
      </c>
      <c r="L28" s="34">
        <f t="shared" si="1"/>
        <v>600</v>
      </c>
      <c r="M28" s="33">
        <f>J28*K28+L28</f>
        <v>4350</v>
      </c>
    </row>
    <row r="29" spans="1:13" ht="25.5" x14ac:dyDescent="0.3">
      <c r="A29" s="36"/>
      <c r="B29" s="114" t="s">
        <v>993</v>
      </c>
      <c r="C29" s="118">
        <v>42902</v>
      </c>
      <c r="D29" s="103"/>
      <c r="E29" s="27"/>
      <c r="F29" s="114" t="s">
        <v>42</v>
      </c>
      <c r="G29" s="29" t="s">
        <v>41</v>
      </c>
      <c r="H29" s="67" t="s">
        <v>377</v>
      </c>
      <c r="I29" s="31"/>
      <c r="J29" s="32"/>
      <c r="K29" s="33"/>
      <c r="L29" s="34">
        <f t="shared" si="1"/>
        <v>0</v>
      </c>
      <c r="M29" s="33">
        <v>18100</v>
      </c>
    </row>
    <row r="30" spans="1:13" x14ac:dyDescent="0.3">
      <c r="A30" s="117" t="s">
        <v>994</v>
      </c>
      <c r="B30" s="114" t="s">
        <v>995</v>
      </c>
      <c r="C30" s="118">
        <v>42907</v>
      </c>
      <c r="D30" s="103" t="s">
        <v>394</v>
      </c>
      <c r="E30" s="27">
        <v>42892</v>
      </c>
      <c r="F30" s="114" t="s">
        <v>666</v>
      </c>
      <c r="G30" s="29" t="s">
        <v>80</v>
      </c>
      <c r="H30" s="67" t="s">
        <v>81</v>
      </c>
      <c r="I30" s="31" t="s">
        <v>60</v>
      </c>
      <c r="J30" s="32">
        <v>2</v>
      </c>
      <c r="K30" s="33">
        <v>3017.4</v>
      </c>
      <c r="L30" s="34">
        <f>J30*K30*0.16</f>
        <v>965.5680000000001</v>
      </c>
      <c r="M30" s="33">
        <f t="shared" ref="M30:M35" si="2">J30*K30+L30</f>
        <v>7000.3680000000004</v>
      </c>
    </row>
    <row r="31" spans="1:13" x14ac:dyDescent="0.3">
      <c r="A31" s="117" t="s">
        <v>996</v>
      </c>
      <c r="B31" s="114" t="s">
        <v>997</v>
      </c>
      <c r="C31" s="118">
        <v>42907</v>
      </c>
      <c r="D31" s="103" t="s">
        <v>395</v>
      </c>
      <c r="E31" s="27">
        <v>42892</v>
      </c>
      <c r="F31" s="114" t="s">
        <v>666</v>
      </c>
      <c r="G31" s="29" t="s">
        <v>80</v>
      </c>
      <c r="H31" s="67" t="s">
        <v>276</v>
      </c>
      <c r="I31" s="31" t="s">
        <v>295</v>
      </c>
      <c r="J31" s="32">
        <v>5</v>
      </c>
      <c r="K31" s="33">
        <v>28.45</v>
      </c>
      <c r="L31" s="34">
        <f>J31*K31*0.16</f>
        <v>22.76</v>
      </c>
      <c r="M31" s="33">
        <f t="shared" si="2"/>
        <v>165.01</v>
      </c>
    </row>
    <row r="32" spans="1:13" x14ac:dyDescent="0.3">
      <c r="A32" s="117" t="s">
        <v>996</v>
      </c>
      <c r="B32" s="114" t="s">
        <v>997</v>
      </c>
      <c r="C32" s="118">
        <v>42907</v>
      </c>
      <c r="D32" s="103" t="s">
        <v>395</v>
      </c>
      <c r="E32" s="27">
        <v>42892</v>
      </c>
      <c r="F32" s="114" t="s">
        <v>666</v>
      </c>
      <c r="G32" s="29" t="s">
        <v>80</v>
      </c>
      <c r="H32" s="67" t="s">
        <v>243</v>
      </c>
      <c r="I32" s="31" t="s">
        <v>295</v>
      </c>
      <c r="J32" s="32">
        <v>15</v>
      </c>
      <c r="K32" s="33">
        <v>21.55</v>
      </c>
      <c r="L32" s="34">
        <f>J32*K32*0.16</f>
        <v>51.72</v>
      </c>
      <c r="M32" s="33">
        <f t="shared" si="2"/>
        <v>374.97</v>
      </c>
    </row>
    <row r="33" spans="1:13" x14ac:dyDescent="0.3">
      <c r="A33" s="117" t="s">
        <v>998</v>
      </c>
      <c r="B33" s="114" t="s">
        <v>999</v>
      </c>
      <c r="C33" s="118">
        <v>42907</v>
      </c>
      <c r="D33" s="103">
        <v>791</v>
      </c>
      <c r="E33" s="27">
        <v>42895</v>
      </c>
      <c r="F33" s="114" t="s">
        <v>631</v>
      </c>
      <c r="G33" s="29" t="s">
        <v>398</v>
      </c>
      <c r="H33" s="67" t="s">
        <v>399</v>
      </c>
      <c r="I33" s="31" t="s">
        <v>71</v>
      </c>
      <c r="J33" s="32">
        <v>3</v>
      </c>
      <c r="K33" s="33">
        <v>1540</v>
      </c>
      <c r="L33" s="34">
        <f>J33*K33*0.16</f>
        <v>739.2</v>
      </c>
      <c r="M33" s="33">
        <f t="shared" si="2"/>
        <v>5359.2</v>
      </c>
    </row>
    <row r="34" spans="1:13" x14ac:dyDescent="0.3">
      <c r="A34" s="117" t="s">
        <v>998</v>
      </c>
      <c r="B34" s="114" t="s">
        <v>999</v>
      </c>
      <c r="C34" s="118">
        <v>42907</v>
      </c>
      <c r="D34" s="103">
        <v>791</v>
      </c>
      <c r="E34" s="27">
        <v>42895</v>
      </c>
      <c r="F34" s="114" t="s">
        <v>631</v>
      </c>
      <c r="G34" s="29" t="s">
        <v>398</v>
      </c>
      <c r="H34" s="67" t="s">
        <v>400</v>
      </c>
      <c r="I34" s="31" t="s">
        <v>71</v>
      </c>
      <c r="J34" s="32">
        <v>2</v>
      </c>
      <c r="K34" s="33">
        <v>1540</v>
      </c>
      <c r="L34" s="34">
        <f t="shared" si="1"/>
        <v>492.8</v>
      </c>
      <c r="M34" s="33">
        <f t="shared" si="2"/>
        <v>3572.8</v>
      </c>
    </row>
    <row r="35" spans="1:13" x14ac:dyDescent="0.3">
      <c r="A35" s="117" t="s">
        <v>998</v>
      </c>
      <c r="B35" s="114" t="s">
        <v>999</v>
      </c>
      <c r="C35" s="118">
        <v>42907</v>
      </c>
      <c r="D35" s="103">
        <v>791</v>
      </c>
      <c r="E35" s="27">
        <v>42895</v>
      </c>
      <c r="F35" s="114" t="s">
        <v>631</v>
      </c>
      <c r="G35" s="29" t="s">
        <v>398</v>
      </c>
      <c r="H35" s="67" t="s">
        <v>78</v>
      </c>
      <c r="I35" s="31" t="s">
        <v>79</v>
      </c>
      <c r="J35" s="32">
        <v>5</v>
      </c>
      <c r="K35" s="33">
        <v>495</v>
      </c>
      <c r="L35" s="34">
        <f t="shared" si="1"/>
        <v>396</v>
      </c>
      <c r="M35" s="33">
        <f t="shared" si="2"/>
        <v>2871</v>
      </c>
    </row>
    <row r="36" spans="1:13" x14ac:dyDescent="0.3">
      <c r="A36" s="117" t="s">
        <v>1000</v>
      </c>
      <c r="B36" s="114" t="s">
        <v>1001</v>
      </c>
      <c r="C36" s="118">
        <v>42914</v>
      </c>
      <c r="D36" s="103" t="s">
        <v>490</v>
      </c>
      <c r="E36" s="27">
        <v>42902</v>
      </c>
      <c r="F36" s="114" t="s">
        <v>630</v>
      </c>
      <c r="G36" s="29" t="s">
        <v>80</v>
      </c>
      <c r="H36" s="67" t="s">
        <v>93</v>
      </c>
      <c r="I36" s="31" t="s">
        <v>60</v>
      </c>
      <c r="J36" s="32">
        <v>1</v>
      </c>
      <c r="K36" s="33">
        <v>2413.8000000000002</v>
      </c>
      <c r="L36" s="34">
        <f t="shared" si="1"/>
        <v>386.20800000000003</v>
      </c>
      <c r="M36" s="33">
        <f>J36*K36+L36-0.01</f>
        <v>2799.998</v>
      </c>
    </row>
    <row r="37" spans="1:13" x14ac:dyDescent="0.3">
      <c r="A37" s="117" t="s">
        <v>1002</v>
      </c>
      <c r="B37" s="114" t="s">
        <v>1003</v>
      </c>
      <c r="C37" s="118">
        <v>42914</v>
      </c>
      <c r="D37" s="103" t="s">
        <v>491</v>
      </c>
      <c r="E37" s="27">
        <v>42902</v>
      </c>
      <c r="F37" s="114" t="s">
        <v>630</v>
      </c>
      <c r="G37" s="29" t="s">
        <v>80</v>
      </c>
      <c r="H37" s="67" t="s">
        <v>81</v>
      </c>
      <c r="I37" s="31" t="s">
        <v>60</v>
      </c>
      <c r="J37" s="32">
        <v>5</v>
      </c>
      <c r="K37" s="33">
        <v>3017.25</v>
      </c>
      <c r="L37" s="34">
        <f t="shared" si="1"/>
        <v>2413.8000000000002</v>
      </c>
      <c r="M37" s="33">
        <f>J37*K37+L37-0.05</f>
        <v>17500</v>
      </c>
    </row>
    <row r="38" spans="1:13" x14ac:dyDescent="0.3">
      <c r="A38" s="117" t="s">
        <v>1004</v>
      </c>
      <c r="B38" s="114" t="s">
        <v>1005</v>
      </c>
      <c r="C38" s="118">
        <v>42914</v>
      </c>
      <c r="D38" s="103" t="s">
        <v>502</v>
      </c>
      <c r="E38" s="27">
        <v>42895</v>
      </c>
      <c r="F38" s="114" t="s">
        <v>804</v>
      </c>
      <c r="G38" s="29" t="s">
        <v>297</v>
      </c>
      <c r="H38" s="67" t="s">
        <v>495</v>
      </c>
      <c r="I38" s="31" t="s">
        <v>96</v>
      </c>
      <c r="J38" s="32">
        <v>12</v>
      </c>
      <c r="K38" s="33">
        <v>80</v>
      </c>
      <c r="L38" s="34">
        <f t="shared" si="1"/>
        <v>153.6</v>
      </c>
      <c r="M38" s="33">
        <f>J38*K38+L38</f>
        <v>1113.5999999999999</v>
      </c>
    </row>
    <row r="39" spans="1:13" x14ac:dyDescent="0.3">
      <c r="A39" s="117" t="s">
        <v>1004</v>
      </c>
      <c r="B39" s="114" t="s">
        <v>1005</v>
      </c>
      <c r="C39" s="118">
        <v>42914</v>
      </c>
      <c r="D39" s="103" t="s">
        <v>502</v>
      </c>
      <c r="E39" s="27">
        <v>42895</v>
      </c>
      <c r="F39" s="114" t="s">
        <v>804</v>
      </c>
      <c r="G39" s="29" t="s">
        <v>297</v>
      </c>
      <c r="H39" s="67" t="s">
        <v>500</v>
      </c>
      <c r="I39" s="31" t="s">
        <v>96</v>
      </c>
      <c r="J39" s="32">
        <v>12</v>
      </c>
      <c r="K39" s="33">
        <v>60</v>
      </c>
      <c r="L39" s="34">
        <f t="shared" si="1"/>
        <v>115.2</v>
      </c>
      <c r="M39" s="33">
        <f>J39*K39+L39</f>
        <v>835.2</v>
      </c>
    </row>
    <row r="40" spans="1:13" x14ac:dyDescent="0.3">
      <c r="A40" s="117" t="s">
        <v>1004</v>
      </c>
      <c r="B40" s="114" t="s">
        <v>1005</v>
      </c>
      <c r="C40" s="118">
        <v>42914</v>
      </c>
      <c r="D40" s="103" t="s">
        <v>502</v>
      </c>
      <c r="E40" s="27">
        <v>42895</v>
      </c>
      <c r="F40" s="114" t="s">
        <v>804</v>
      </c>
      <c r="G40" s="29" t="s">
        <v>297</v>
      </c>
      <c r="H40" s="67" t="s">
        <v>501</v>
      </c>
      <c r="I40" s="31" t="s">
        <v>96</v>
      </c>
      <c r="J40" s="32">
        <v>24</v>
      </c>
      <c r="K40" s="33">
        <v>30</v>
      </c>
      <c r="L40" s="34">
        <f t="shared" si="1"/>
        <v>115.2</v>
      </c>
      <c r="M40" s="33">
        <f>J40*K40+L40</f>
        <v>835.2</v>
      </c>
    </row>
    <row r="41" spans="1:13" ht="25.5" x14ac:dyDescent="0.3">
      <c r="A41" s="36"/>
      <c r="B41" s="114" t="s">
        <v>1006</v>
      </c>
      <c r="C41" s="118">
        <v>42909</v>
      </c>
      <c r="D41" s="103"/>
      <c r="E41" s="27"/>
      <c r="F41" s="114" t="s">
        <v>42</v>
      </c>
      <c r="G41" s="29" t="s">
        <v>41</v>
      </c>
      <c r="H41" s="67" t="s">
        <v>517</v>
      </c>
      <c r="I41" s="31"/>
      <c r="J41" s="32"/>
      <c r="K41" s="33"/>
      <c r="L41" s="34">
        <f t="shared" si="1"/>
        <v>0</v>
      </c>
      <c r="M41" s="33">
        <v>18100</v>
      </c>
    </row>
    <row r="42" spans="1:13" x14ac:dyDescent="0.3">
      <c r="A42" s="52" t="s">
        <v>1368</v>
      </c>
      <c r="B42" s="53" t="s">
        <v>1367</v>
      </c>
      <c r="C42" s="54">
        <v>42926</v>
      </c>
      <c r="D42" s="103">
        <v>55</v>
      </c>
      <c r="E42" s="27">
        <v>42908</v>
      </c>
      <c r="F42" s="114" t="s">
        <v>666</v>
      </c>
      <c r="G42" s="29" t="s">
        <v>94</v>
      </c>
      <c r="H42" s="67" t="s">
        <v>347</v>
      </c>
      <c r="I42" s="31" t="s">
        <v>96</v>
      </c>
      <c r="J42" s="32">
        <v>14</v>
      </c>
      <c r="K42" s="33">
        <v>164.2</v>
      </c>
      <c r="L42" s="34">
        <f t="shared" si="1"/>
        <v>367.80799999999994</v>
      </c>
      <c r="M42" s="33">
        <f>J42*K42+L42</f>
        <v>2666.6079999999997</v>
      </c>
    </row>
    <row r="43" spans="1:13" x14ac:dyDescent="0.3">
      <c r="A43" s="52" t="s">
        <v>1368</v>
      </c>
      <c r="B43" s="53" t="s">
        <v>1367</v>
      </c>
      <c r="C43" s="54">
        <v>42926</v>
      </c>
      <c r="D43" s="103">
        <v>55</v>
      </c>
      <c r="E43" s="27">
        <v>42908</v>
      </c>
      <c r="F43" s="114" t="s">
        <v>666</v>
      </c>
      <c r="G43" s="29" t="s">
        <v>94</v>
      </c>
      <c r="H43" s="67" t="s">
        <v>539</v>
      </c>
      <c r="I43" s="31" t="s">
        <v>96</v>
      </c>
      <c r="J43" s="32">
        <v>8</v>
      </c>
      <c r="K43" s="33">
        <v>350.19</v>
      </c>
      <c r="L43" s="34">
        <f t="shared" si="1"/>
        <v>448.2432</v>
      </c>
      <c r="M43" s="33">
        <f>J43*K43+L43+0.05</f>
        <v>3249.8132000000001</v>
      </c>
    </row>
    <row r="44" spans="1:13" x14ac:dyDescent="0.3">
      <c r="A44" s="52" t="s">
        <v>1366</v>
      </c>
      <c r="B44" s="53" t="s">
        <v>1364</v>
      </c>
      <c r="C44" s="54">
        <v>42926</v>
      </c>
      <c r="D44" s="103">
        <v>794</v>
      </c>
      <c r="E44" s="27">
        <v>42909</v>
      </c>
      <c r="F44" s="114" t="s">
        <v>631</v>
      </c>
      <c r="G44" s="29" t="s">
        <v>398</v>
      </c>
      <c r="H44" s="67" t="s">
        <v>545</v>
      </c>
      <c r="I44" s="31" t="s">
        <v>71</v>
      </c>
      <c r="J44" s="32">
        <v>3</v>
      </c>
      <c r="K44" s="33">
        <v>1540</v>
      </c>
      <c r="L44" s="34">
        <f>J44*K44*0.16</f>
        <v>739.2</v>
      </c>
      <c r="M44" s="33">
        <f>J44*K44+L44</f>
        <v>5359.2</v>
      </c>
    </row>
    <row r="45" spans="1:13" x14ac:dyDescent="0.3">
      <c r="A45" s="52" t="s">
        <v>1366</v>
      </c>
      <c r="B45" s="53" t="s">
        <v>1364</v>
      </c>
      <c r="C45" s="54">
        <v>42926</v>
      </c>
      <c r="D45" s="103">
        <v>794</v>
      </c>
      <c r="E45" s="27">
        <v>42909</v>
      </c>
      <c r="F45" s="114" t="s">
        <v>631</v>
      </c>
      <c r="G45" s="29" t="s">
        <v>398</v>
      </c>
      <c r="H45" s="67" t="s">
        <v>546</v>
      </c>
      <c r="I45" s="31" t="s">
        <v>71</v>
      </c>
      <c r="J45" s="32">
        <v>2</v>
      </c>
      <c r="K45" s="33">
        <v>1540</v>
      </c>
      <c r="L45" s="34">
        <f>J45*K45*0.16</f>
        <v>492.8</v>
      </c>
      <c r="M45" s="33">
        <f>J45*K45+L45</f>
        <v>3572.8</v>
      </c>
    </row>
    <row r="46" spans="1:13" x14ac:dyDescent="0.3">
      <c r="A46" s="52" t="s">
        <v>1366</v>
      </c>
      <c r="B46" s="53" t="s">
        <v>1364</v>
      </c>
      <c r="C46" s="54">
        <v>42926</v>
      </c>
      <c r="D46" s="103">
        <v>794</v>
      </c>
      <c r="E46" s="27">
        <v>42909</v>
      </c>
      <c r="F46" s="114" t="s">
        <v>631</v>
      </c>
      <c r="G46" s="29" t="s">
        <v>398</v>
      </c>
      <c r="H46" s="67" t="s">
        <v>78</v>
      </c>
      <c r="I46" s="31" t="s">
        <v>79</v>
      </c>
      <c r="J46" s="32">
        <v>5</v>
      </c>
      <c r="K46" s="33">
        <v>495</v>
      </c>
      <c r="L46" s="34">
        <f>J46*K46*0.16</f>
        <v>396</v>
      </c>
      <c r="M46" s="33">
        <f>J46*K46+L46</f>
        <v>2871</v>
      </c>
    </row>
    <row r="47" spans="1:13" ht="25.5" x14ac:dyDescent="0.3">
      <c r="A47" s="52" t="s">
        <v>1365</v>
      </c>
      <c r="B47" s="53" t="s">
        <v>1363</v>
      </c>
      <c r="C47" s="54">
        <v>42926</v>
      </c>
      <c r="D47" s="103">
        <v>69</v>
      </c>
      <c r="E47" s="27">
        <v>42909</v>
      </c>
      <c r="F47" s="114" t="s">
        <v>631</v>
      </c>
      <c r="G47" s="38" t="s">
        <v>409</v>
      </c>
      <c r="H47" s="67" t="s">
        <v>549</v>
      </c>
      <c r="I47" s="31" t="s">
        <v>71</v>
      </c>
      <c r="J47" s="32">
        <v>2</v>
      </c>
      <c r="K47" s="33">
        <v>1210</v>
      </c>
      <c r="L47" s="34">
        <f>J47*K47*0.16</f>
        <v>387.2</v>
      </c>
      <c r="M47" s="33">
        <f>J47*K47+L47</f>
        <v>2807.2</v>
      </c>
    </row>
    <row r="48" spans="1:13" ht="25.5" x14ac:dyDescent="0.3">
      <c r="A48" s="52" t="s">
        <v>1365</v>
      </c>
      <c r="B48" s="53" t="s">
        <v>1363</v>
      </c>
      <c r="C48" s="54">
        <v>42926</v>
      </c>
      <c r="D48" s="103">
        <v>69</v>
      </c>
      <c r="E48" s="27">
        <v>42909</v>
      </c>
      <c r="F48" s="114" t="s">
        <v>631</v>
      </c>
      <c r="G48" s="38" t="s">
        <v>409</v>
      </c>
      <c r="H48" s="67" t="s">
        <v>78</v>
      </c>
      <c r="I48" s="31" t="s">
        <v>79</v>
      </c>
      <c r="J48" s="32">
        <v>2</v>
      </c>
      <c r="K48" s="33">
        <v>495</v>
      </c>
      <c r="L48" s="34">
        <f t="shared" si="1"/>
        <v>158.4</v>
      </c>
      <c r="M48" s="33">
        <f>J48*K48+L48</f>
        <v>1148.4000000000001</v>
      </c>
    </row>
    <row r="49" spans="1:13" ht="25.5" x14ac:dyDescent="0.3">
      <c r="A49" s="36"/>
      <c r="B49" s="114" t="s">
        <v>1007</v>
      </c>
      <c r="C49" s="118">
        <v>42916</v>
      </c>
      <c r="D49" s="103"/>
      <c r="E49" s="27"/>
      <c r="F49" s="114" t="s">
        <v>42</v>
      </c>
      <c r="G49" s="38" t="s">
        <v>41</v>
      </c>
      <c r="H49" s="67" t="s">
        <v>550</v>
      </c>
      <c r="I49" s="31"/>
      <c r="J49" s="32"/>
      <c r="K49" s="33"/>
      <c r="L49" s="34">
        <f t="shared" si="1"/>
        <v>0</v>
      </c>
      <c r="M49" s="33">
        <v>16450</v>
      </c>
    </row>
    <row r="50" spans="1:13" ht="25.5" x14ac:dyDescent="0.3">
      <c r="A50" s="52" t="s">
        <v>1359</v>
      </c>
      <c r="B50" s="53" t="s">
        <v>1355</v>
      </c>
      <c r="C50" s="54">
        <v>42923</v>
      </c>
      <c r="D50" s="103"/>
      <c r="E50" s="27"/>
      <c r="F50" s="114" t="s">
        <v>42</v>
      </c>
      <c r="G50" s="38" t="s">
        <v>41</v>
      </c>
      <c r="H50" s="67" t="s">
        <v>555</v>
      </c>
      <c r="I50" s="31"/>
      <c r="J50" s="32"/>
      <c r="K50" s="33"/>
      <c r="L50" s="34">
        <f t="shared" si="1"/>
        <v>0</v>
      </c>
      <c r="M50" s="33">
        <v>18750</v>
      </c>
    </row>
    <row r="51" spans="1:13" ht="25.5" x14ac:dyDescent="0.3">
      <c r="A51" s="52" t="s">
        <v>1360</v>
      </c>
      <c r="B51" s="53" t="s">
        <v>1356</v>
      </c>
      <c r="C51" s="54">
        <v>42930</v>
      </c>
      <c r="D51" s="103"/>
      <c r="E51" s="27"/>
      <c r="F51" s="114" t="s">
        <v>42</v>
      </c>
      <c r="G51" s="38" t="s">
        <v>41</v>
      </c>
      <c r="H51" s="67" t="s">
        <v>602</v>
      </c>
      <c r="I51" s="31"/>
      <c r="J51" s="32"/>
      <c r="K51" s="33"/>
      <c r="L51" s="34">
        <f t="shared" si="1"/>
        <v>0</v>
      </c>
      <c r="M51" s="33">
        <v>20050</v>
      </c>
    </row>
    <row r="52" spans="1:13" ht="25.5" x14ac:dyDescent="0.3">
      <c r="A52" s="52" t="s">
        <v>1361</v>
      </c>
      <c r="B52" s="53" t="s">
        <v>1357</v>
      </c>
      <c r="C52" s="54">
        <v>42937</v>
      </c>
      <c r="D52" s="103"/>
      <c r="E52" s="27"/>
      <c r="F52" s="114" t="s">
        <v>42</v>
      </c>
      <c r="G52" s="38" t="s">
        <v>41</v>
      </c>
      <c r="H52" s="67" t="s">
        <v>1166</v>
      </c>
      <c r="I52" s="31"/>
      <c r="J52" s="32"/>
      <c r="K52" s="33"/>
      <c r="L52" s="34">
        <f t="shared" si="1"/>
        <v>0</v>
      </c>
      <c r="M52" s="33">
        <v>19500</v>
      </c>
    </row>
    <row r="53" spans="1:13" ht="25.5" x14ac:dyDescent="0.3">
      <c r="A53" s="52" t="s">
        <v>1362</v>
      </c>
      <c r="B53" s="53" t="s">
        <v>1358</v>
      </c>
      <c r="C53" s="54">
        <v>42944</v>
      </c>
      <c r="D53" s="103"/>
      <c r="E53" s="27"/>
      <c r="F53" s="114" t="s">
        <v>42</v>
      </c>
      <c r="G53" s="38" t="s">
        <v>41</v>
      </c>
      <c r="H53" s="67" t="s">
        <v>1167</v>
      </c>
      <c r="I53" s="31"/>
      <c r="J53" s="32"/>
      <c r="K53" s="33"/>
      <c r="L53" s="34">
        <f t="shared" si="1"/>
        <v>0</v>
      </c>
      <c r="M53" s="33">
        <v>17800</v>
      </c>
    </row>
    <row r="54" spans="1:13" ht="25.5" x14ac:dyDescent="0.3">
      <c r="A54" s="52" t="s">
        <v>1563</v>
      </c>
      <c r="B54" s="53" t="s">
        <v>1562</v>
      </c>
      <c r="C54" s="54">
        <v>42947</v>
      </c>
      <c r="D54" s="103" t="s">
        <v>1199</v>
      </c>
      <c r="E54" s="27">
        <v>42937</v>
      </c>
      <c r="F54" s="144" t="s">
        <v>630</v>
      </c>
      <c r="G54" s="38" t="s">
        <v>80</v>
      </c>
      <c r="H54" s="67" t="s">
        <v>81</v>
      </c>
      <c r="I54" s="31" t="s">
        <v>257</v>
      </c>
      <c r="J54" s="32">
        <v>60</v>
      </c>
      <c r="K54" s="33">
        <v>159.47999999999999</v>
      </c>
      <c r="L54" s="34">
        <f t="shared" ref="L54:L61" si="3">J54*K54*0.16</f>
        <v>1531.0079999999998</v>
      </c>
      <c r="M54" s="33">
        <f>J54*K54+L54-0.01</f>
        <v>11099.797999999999</v>
      </c>
    </row>
    <row r="55" spans="1:13" ht="25.5" x14ac:dyDescent="0.3">
      <c r="A55" s="52" t="s">
        <v>1564</v>
      </c>
      <c r="B55" s="53" t="s">
        <v>1565</v>
      </c>
      <c r="C55" s="54">
        <v>42947</v>
      </c>
      <c r="D55" s="103" t="s">
        <v>1200</v>
      </c>
      <c r="E55" s="27">
        <v>42937</v>
      </c>
      <c r="F55" s="144" t="s">
        <v>630</v>
      </c>
      <c r="G55" s="38" t="s">
        <v>80</v>
      </c>
      <c r="H55" s="67" t="s">
        <v>93</v>
      </c>
      <c r="I55" s="31" t="s">
        <v>257</v>
      </c>
      <c r="J55" s="32">
        <v>60</v>
      </c>
      <c r="K55" s="33">
        <v>129.31</v>
      </c>
      <c r="L55" s="34">
        <f t="shared" si="3"/>
        <v>1241.376</v>
      </c>
      <c r="M55" s="33">
        <f>J55*K55+L55</f>
        <v>8999.9760000000006</v>
      </c>
    </row>
    <row r="56" spans="1:13" ht="25.5" x14ac:dyDescent="0.3">
      <c r="A56" s="52" t="s">
        <v>1828</v>
      </c>
      <c r="B56" s="53" t="s">
        <v>1827</v>
      </c>
      <c r="C56" s="54">
        <v>42951</v>
      </c>
      <c r="D56" s="103"/>
      <c r="E56" s="27"/>
      <c r="F56" s="114" t="s">
        <v>42</v>
      </c>
      <c r="G56" s="38" t="s">
        <v>41</v>
      </c>
      <c r="H56" s="67" t="s">
        <v>1285</v>
      </c>
      <c r="I56" s="31"/>
      <c r="J56" s="32"/>
      <c r="K56" s="33"/>
      <c r="L56" s="34">
        <f t="shared" si="3"/>
        <v>0</v>
      </c>
      <c r="M56" s="33">
        <v>11200</v>
      </c>
    </row>
    <row r="57" spans="1:13" ht="25.5" x14ac:dyDescent="0.3">
      <c r="A57" s="52" t="s">
        <v>1830</v>
      </c>
      <c r="B57" s="53" t="s">
        <v>1829</v>
      </c>
      <c r="C57" s="54">
        <v>42958</v>
      </c>
      <c r="D57" s="103"/>
      <c r="E57" s="27"/>
      <c r="F57" s="114" t="s">
        <v>42</v>
      </c>
      <c r="G57" s="38" t="s">
        <v>41</v>
      </c>
      <c r="H57" s="67" t="s">
        <v>1547</v>
      </c>
      <c r="I57" s="31"/>
      <c r="J57" s="32"/>
      <c r="K57" s="33"/>
      <c r="L57" s="34">
        <f t="shared" si="3"/>
        <v>0</v>
      </c>
      <c r="M57" s="33">
        <v>11350</v>
      </c>
    </row>
    <row r="58" spans="1:13" ht="25.5" x14ac:dyDescent="0.3">
      <c r="A58" s="52" t="s">
        <v>1561</v>
      </c>
      <c r="B58" s="53" t="s">
        <v>1560</v>
      </c>
      <c r="C58" s="54">
        <v>42947</v>
      </c>
      <c r="D58" s="103">
        <v>510</v>
      </c>
      <c r="E58" s="27">
        <v>42941</v>
      </c>
      <c r="F58" s="144" t="s">
        <v>631</v>
      </c>
      <c r="G58" s="38" t="s">
        <v>214</v>
      </c>
      <c r="H58" s="67" t="s">
        <v>411</v>
      </c>
      <c r="I58" s="31" t="s">
        <v>71</v>
      </c>
      <c r="J58" s="32">
        <v>3</v>
      </c>
      <c r="K58" s="33">
        <v>1540</v>
      </c>
      <c r="L58" s="34">
        <f t="shared" si="3"/>
        <v>739.2</v>
      </c>
      <c r="M58" s="33">
        <f t="shared" ref="M58:M63" si="4">J58*K58+L58</f>
        <v>5359.2</v>
      </c>
    </row>
    <row r="59" spans="1:13" ht="25.5" x14ac:dyDescent="0.3">
      <c r="A59" s="52" t="s">
        <v>1561</v>
      </c>
      <c r="B59" s="53" t="s">
        <v>1560</v>
      </c>
      <c r="C59" s="54">
        <v>42947</v>
      </c>
      <c r="D59" s="103">
        <v>510</v>
      </c>
      <c r="E59" s="27">
        <v>42941</v>
      </c>
      <c r="F59" s="144" t="s">
        <v>631</v>
      </c>
      <c r="G59" s="38" t="s">
        <v>214</v>
      </c>
      <c r="H59" s="67" t="s">
        <v>410</v>
      </c>
      <c r="I59" s="31" t="s">
        <v>71</v>
      </c>
      <c r="J59" s="32">
        <v>2</v>
      </c>
      <c r="K59" s="33">
        <v>1540</v>
      </c>
      <c r="L59" s="34">
        <f t="shared" si="3"/>
        <v>492.8</v>
      </c>
      <c r="M59" s="33">
        <f t="shared" si="4"/>
        <v>3572.8</v>
      </c>
    </row>
    <row r="60" spans="1:13" ht="25.5" x14ac:dyDescent="0.3">
      <c r="A60" s="52" t="s">
        <v>1561</v>
      </c>
      <c r="B60" s="53" t="s">
        <v>1560</v>
      </c>
      <c r="C60" s="54">
        <v>42947</v>
      </c>
      <c r="D60" s="103">
        <v>510</v>
      </c>
      <c r="E60" s="27">
        <v>42941</v>
      </c>
      <c r="F60" s="144" t="s">
        <v>631</v>
      </c>
      <c r="G60" s="38" t="s">
        <v>214</v>
      </c>
      <c r="H60" s="67" t="s">
        <v>78</v>
      </c>
      <c r="I60" s="31" t="s">
        <v>79</v>
      </c>
      <c r="J60" s="32">
        <v>5</v>
      </c>
      <c r="K60" s="33">
        <v>495</v>
      </c>
      <c r="L60" s="34">
        <f t="shared" si="3"/>
        <v>396</v>
      </c>
      <c r="M60" s="33">
        <f t="shared" si="4"/>
        <v>2871</v>
      </c>
    </row>
    <row r="61" spans="1:13" ht="25.5" x14ac:dyDescent="0.3">
      <c r="A61" s="52" t="s">
        <v>1826</v>
      </c>
      <c r="B61" s="53" t="s">
        <v>1825</v>
      </c>
      <c r="C61" s="54">
        <v>42968</v>
      </c>
      <c r="D61" s="103">
        <v>72</v>
      </c>
      <c r="E61" s="27">
        <v>42958</v>
      </c>
      <c r="F61" s="114" t="s">
        <v>726</v>
      </c>
      <c r="G61" s="38" t="s">
        <v>1591</v>
      </c>
      <c r="H61" s="67" t="s">
        <v>1592</v>
      </c>
      <c r="I61" s="31" t="s">
        <v>1594</v>
      </c>
      <c r="J61" s="32">
        <v>25</v>
      </c>
      <c r="K61" s="33">
        <v>517.24</v>
      </c>
      <c r="L61" s="34">
        <f t="shared" si="3"/>
        <v>2068.96</v>
      </c>
      <c r="M61" s="33">
        <f t="shared" si="4"/>
        <v>14999.96</v>
      </c>
    </row>
    <row r="62" spans="1:13" ht="25.5" x14ac:dyDescent="0.3">
      <c r="A62" s="52" t="s">
        <v>1826</v>
      </c>
      <c r="B62" s="53" t="s">
        <v>1825</v>
      </c>
      <c r="C62" s="54">
        <v>42968</v>
      </c>
      <c r="D62" s="103">
        <v>72</v>
      </c>
      <c r="E62" s="27">
        <v>42958</v>
      </c>
      <c r="F62" s="114" t="s">
        <v>726</v>
      </c>
      <c r="G62" s="38" t="s">
        <v>1591</v>
      </c>
      <c r="H62" s="67" t="s">
        <v>1595</v>
      </c>
      <c r="I62" s="31" t="s">
        <v>1594</v>
      </c>
      <c r="J62" s="32">
        <v>15</v>
      </c>
      <c r="K62" s="33">
        <v>304.63</v>
      </c>
      <c r="L62" s="34">
        <f t="shared" si="1"/>
        <v>731.11199999999997</v>
      </c>
      <c r="M62" s="33">
        <f t="shared" si="4"/>
        <v>5300.5619999999999</v>
      </c>
    </row>
    <row r="63" spans="1:13" ht="25.5" x14ac:dyDescent="0.3">
      <c r="A63" s="52" t="s">
        <v>1826</v>
      </c>
      <c r="B63" s="53" t="s">
        <v>1825</v>
      </c>
      <c r="C63" s="54">
        <v>42968</v>
      </c>
      <c r="D63" s="103">
        <v>72</v>
      </c>
      <c r="E63" s="27">
        <v>42958</v>
      </c>
      <c r="F63" s="114" t="s">
        <v>726</v>
      </c>
      <c r="G63" s="38" t="s">
        <v>1591</v>
      </c>
      <c r="H63" s="67" t="s">
        <v>1596</v>
      </c>
      <c r="I63" s="31" t="s">
        <v>1594</v>
      </c>
      <c r="J63" s="32">
        <v>23</v>
      </c>
      <c r="K63" s="33">
        <v>262.36</v>
      </c>
      <c r="L63" s="34">
        <f t="shared" ref="L63:L91" si="5">J63*K63*0.16</f>
        <v>965.48480000000018</v>
      </c>
      <c r="M63" s="33">
        <f t="shared" si="4"/>
        <v>6999.7648000000008</v>
      </c>
    </row>
    <row r="64" spans="1:13" ht="25.5" x14ac:dyDescent="0.3">
      <c r="A64" s="52" t="s">
        <v>1832</v>
      </c>
      <c r="B64" s="53" t="s">
        <v>1831</v>
      </c>
      <c r="C64" s="54">
        <v>42965</v>
      </c>
      <c r="D64" s="103"/>
      <c r="E64" s="27"/>
      <c r="F64" s="114" t="s">
        <v>42</v>
      </c>
      <c r="G64" s="38" t="s">
        <v>41</v>
      </c>
      <c r="H64" s="67" t="s">
        <v>1621</v>
      </c>
      <c r="I64" s="31"/>
      <c r="J64" s="32"/>
      <c r="K64" s="33"/>
      <c r="L64" s="34">
        <f t="shared" si="5"/>
        <v>0</v>
      </c>
      <c r="M64" s="33">
        <v>14350</v>
      </c>
    </row>
    <row r="65" spans="1:13" ht="25.5" x14ac:dyDescent="0.3">
      <c r="A65" s="52" t="s">
        <v>1833</v>
      </c>
      <c r="B65" s="53" t="s">
        <v>1834</v>
      </c>
      <c r="C65" s="54">
        <v>42972</v>
      </c>
      <c r="D65" s="103"/>
      <c r="E65" s="27"/>
      <c r="F65" s="114" t="s">
        <v>42</v>
      </c>
      <c r="G65" s="38" t="s">
        <v>41</v>
      </c>
      <c r="H65" s="67" t="s">
        <v>1626</v>
      </c>
      <c r="I65" s="31"/>
      <c r="J65" s="32"/>
      <c r="K65" s="33"/>
      <c r="L65" s="34">
        <f t="shared" si="5"/>
        <v>0</v>
      </c>
      <c r="M65" s="33">
        <v>18550</v>
      </c>
    </row>
    <row r="66" spans="1:13" ht="25.5" x14ac:dyDescent="0.3">
      <c r="A66" s="52" t="s">
        <v>1824</v>
      </c>
      <c r="B66" s="53" t="s">
        <v>1823</v>
      </c>
      <c r="C66" s="54">
        <v>42975</v>
      </c>
      <c r="D66" s="103">
        <v>874</v>
      </c>
      <c r="E66" s="27">
        <v>42948</v>
      </c>
      <c r="F66" s="114" t="s">
        <v>666</v>
      </c>
      <c r="G66" s="38" t="s">
        <v>303</v>
      </c>
      <c r="H66" s="67" t="s">
        <v>1636</v>
      </c>
      <c r="I66" s="31" t="s">
        <v>1638</v>
      </c>
      <c r="J66" s="32">
        <v>46</v>
      </c>
      <c r="K66" s="33">
        <v>191.25</v>
      </c>
      <c r="L66" s="34">
        <f t="shared" si="5"/>
        <v>1407.6000000000001</v>
      </c>
      <c r="M66" s="33">
        <f>J66*K66+L66</f>
        <v>10205.1</v>
      </c>
    </row>
    <row r="67" spans="1:13" ht="25.5" x14ac:dyDescent="0.3">
      <c r="A67" s="52" t="s">
        <v>1824</v>
      </c>
      <c r="B67" s="53" t="s">
        <v>1823</v>
      </c>
      <c r="C67" s="54">
        <v>42975</v>
      </c>
      <c r="D67" s="103">
        <v>874</v>
      </c>
      <c r="E67" s="27">
        <v>42948</v>
      </c>
      <c r="F67" s="114" t="s">
        <v>666</v>
      </c>
      <c r="G67" s="38" t="s">
        <v>303</v>
      </c>
      <c r="H67" s="67" t="s">
        <v>1637</v>
      </c>
      <c r="I67" s="31" t="s">
        <v>257</v>
      </c>
      <c r="J67" s="32">
        <v>30</v>
      </c>
      <c r="K67" s="33">
        <v>56.03</v>
      </c>
      <c r="L67" s="34">
        <f t="shared" si="5"/>
        <v>268.94400000000002</v>
      </c>
      <c r="M67" s="33">
        <f>J67*K67+L67</f>
        <v>1949.8440000000001</v>
      </c>
    </row>
    <row r="68" spans="1:13" ht="25.5" x14ac:dyDescent="0.3">
      <c r="A68" s="52" t="s">
        <v>1822</v>
      </c>
      <c r="B68" s="53" t="s">
        <v>1821</v>
      </c>
      <c r="C68" s="54">
        <v>42975</v>
      </c>
      <c r="D68" s="103">
        <v>527</v>
      </c>
      <c r="E68" s="27">
        <v>42965</v>
      </c>
      <c r="F68" s="144" t="s">
        <v>631</v>
      </c>
      <c r="G68" s="38" t="s">
        <v>214</v>
      </c>
      <c r="H68" s="67" t="s">
        <v>410</v>
      </c>
      <c r="I68" s="31" t="s">
        <v>71</v>
      </c>
      <c r="J68" s="32">
        <v>2</v>
      </c>
      <c r="K68" s="33">
        <v>1540</v>
      </c>
      <c r="L68" s="34">
        <f t="shared" si="5"/>
        <v>492.8</v>
      </c>
      <c r="M68" s="33">
        <f>J68*K68+L68</f>
        <v>3572.8</v>
      </c>
    </row>
    <row r="69" spans="1:13" ht="25.5" x14ac:dyDescent="0.3">
      <c r="A69" s="52" t="s">
        <v>1822</v>
      </c>
      <c r="B69" s="53" t="s">
        <v>1821</v>
      </c>
      <c r="C69" s="54">
        <v>42975</v>
      </c>
      <c r="D69" s="103">
        <v>527</v>
      </c>
      <c r="E69" s="27">
        <v>42965</v>
      </c>
      <c r="F69" s="144" t="s">
        <v>631</v>
      </c>
      <c r="G69" s="38" t="s">
        <v>214</v>
      </c>
      <c r="H69" s="67" t="s">
        <v>411</v>
      </c>
      <c r="I69" s="31" t="s">
        <v>71</v>
      </c>
      <c r="J69" s="32">
        <v>3</v>
      </c>
      <c r="K69" s="33">
        <v>1540</v>
      </c>
      <c r="L69" s="34">
        <f t="shared" si="5"/>
        <v>739.2</v>
      </c>
      <c r="M69" s="33">
        <f>J69*K69+L69</f>
        <v>5359.2</v>
      </c>
    </row>
    <row r="70" spans="1:13" ht="25.5" x14ac:dyDescent="0.3">
      <c r="A70" s="52" t="s">
        <v>1822</v>
      </c>
      <c r="B70" s="53" t="s">
        <v>1821</v>
      </c>
      <c r="C70" s="54">
        <v>42975</v>
      </c>
      <c r="D70" s="103">
        <v>527</v>
      </c>
      <c r="E70" s="27">
        <v>42965</v>
      </c>
      <c r="F70" s="144" t="s">
        <v>631</v>
      </c>
      <c r="G70" s="38" t="s">
        <v>214</v>
      </c>
      <c r="H70" s="67" t="s">
        <v>78</v>
      </c>
      <c r="I70" s="31" t="s">
        <v>79</v>
      </c>
      <c r="J70" s="32">
        <v>5</v>
      </c>
      <c r="K70" s="33">
        <v>495</v>
      </c>
      <c r="L70" s="34">
        <f t="shared" si="5"/>
        <v>396</v>
      </c>
      <c r="M70" s="33">
        <f>J70*K70+L70</f>
        <v>2871</v>
      </c>
    </row>
    <row r="71" spans="1:13" ht="25.5" x14ac:dyDescent="0.3">
      <c r="A71" s="52" t="s">
        <v>2201</v>
      </c>
      <c r="B71" s="53" t="s">
        <v>2200</v>
      </c>
      <c r="C71" s="54">
        <v>42979</v>
      </c>
      <c r="D71" s="103"/>
      <c r="E71" s="27"/>
      <c r="F71" s="114" t="s">
        <v>42</v>
      </c>
      <c r="G71" s="38" t="s">
        <v>41</v>
      </c>
      <c r="H71" s="67" t="s">
        <v>1641</v>
      </c>
      <c r="I71" s="31"/>
      <c r="J71" s="32"/>
      <c r="K71" s="33"/>
      <c r="L71" s="34">
        <f t="shared" si="5"/>
        <v>0</v>
      </c>
      <c r="M71" s="33">
        <v>11650</v>
      </c>
    </row>
    <row r="72" spans="1:13" ht="25.5" x14ac:dyDescent="0.3">
      <c r="A72" s="52" t="s">
        <v>2203</v>
      </c>
      <c r="B72" s="53" t="s">
        <v>2202</v>
      </c>
      <c r="C72" s="54">
        <v>42986</v>
      </c>
      <c r="D72" s="103" t="s">
        <v>1697</v>
      </c>
      <c r="E72" s="27">
        <v>42972</v>
      </c>
      <c r="F72" s="114" t="s">
        <v>666</v>
      </c>
      <c r="G72" s="38" t="s">
        <v>80</v>
      </c>
      <c r="H72" s="67" t="s">
        <v>1698</v>
      </c>
      <c r="I72" s="31" t="s">
        <v>96</v>
      </c>
      <c r="J72" s="32">
        <v>3</v>
      </c>
      <c r="K72" s="33">
        <v>35</v>
      </c>
      <c r="L72" s="34">
        <f t="shared" si="5"/>
        <v>16.8</v>
      </c>
      <c r="M72" s="33">
        <f t="shared" ref="M72:M91" si="6">J72*K72+L72</f>
        <v>121.8</v>
      </c>
    </row>
    <row r="73" spans="1:13" ht="25.5" x14ac:dyDescent="0.3">
      <c r="A73" s="52" t="s">
        <v>2203</v>
      </c>
      <c r="B73" s="53" t="s">
        <v>2202</v>
      </c>
      <c r="C73" s="54">
        <v>42986</v>
      </c>
      <c r="D73" s="103" t="s">
        <v>1697</v>
      </c>
      <c r="E73" s="27">
        <v>42972</v>
      </c>
      <c r="F73" s="114" t="s">
        <v>666</v>
      </c>
      <c r="G73" s="38" t="s">
        <v>80</v>
      </c>
      <c r="H73" s="67" t="s">
        <v>1699</v>
      </c>
      <c r="I73" s="31" t="s">
        <v>96</v>
      </c>
      <c r="J73" s="32">
        <v>4</v>
      </c>
      <c r="K73" s="33">
        <v>5</v>
      </c>
      <c r="L73" s="34">
        <f t="shared" si="5"/>
        <v>3.2</v>
      </c>
      <c r="M73" s="33">
        <f t="shared" si="6"/>
        <v>23.2</v>
      </c>
    </row>
    <row r="74" spans="1:13" ht="25.5" x14ac:dyDescent="0.3">
      <c r="A74" s="52" t="s">
        <v>2203</v>
      </c>
      <c r="B74" s="53" t="s">
        <v>2202</v>
      </c>
      <c r="C74" s="54">
        <v>42986</v>
      </c>
      <c r="D74" s="103" t="s">
        <v>1697</v>
      </c>
      <c r="E74" s="27">
        <v>42972</v>
      </c>
      <c r="F74" s="114" t="s">
        <v>666</v>
      </c>
      <c r="G74" s="38" t="s">
        <v>80</v>
      </c>
      <c r="H74" s="67" t="s">
        <v>433</v>
      </c>
      <c r="I74" s="31" t="s">
        <v>96</v>
      </c>
      <c r="J74" s="32">
        <v>1</v>
      </c>
      <c r="K74" s="33">
        <v>79</v>
      </c>
      <c r="L74" s="34">
        <f t="shared" si="5"/>
        <v>12.64</v>
      </c>
      <c r="M74" s="33">
        <f t="shared" si="6"/>
        <v>91.64</v>
      </c>
    </row>
    <row r="75" spans="1:13" ht="25.5" x14ac:dyDescent="0.3">
      <c r="A75" s="52" t="s">
        <v>2203</v>
      </c>
      <c r="B75" s="53" t="s">
        <v>2202</v>
      </c>
      <c r="C75" s="54">
        <v>42986</v>
      </c>
      <c r="D75" s="103" t="s">
        <v>1697</v>
      </c>
      <c r="E75" s="27">
        <v>42972</v>
      </c>
      <c r="F75" s="114" t="s">
        <v>666</v>
      </c>
      <c r="G75" s="38" t="s">
        <v>80</v>
      </c>
      <c r="H75" s="67" t="s">
        <v>1700</v>
      </c>
      <c r="I75" s="31" t="s">
        <v>96</v>
      </c>
      <c r="J75" s="32">
        <v>4</v>
      </c>
      <c r="K75" s="33">
        <v>5</v>
      </c>
      <c r="L75" s="34">
        <f t="shared" si="5"/>
        <v>3.2</v>
      </c>
      <c r="M75" s="33">
        <f t="shared" si="6"/>
        <v>23.2</v>
      </c>
    </row>
    <row r="76" spans="1:13" ht="25.5" x14ac:dyDescent="0.3">
      <c r="A76" s="52" t="s">
        <v>2203</v>
      </c>
      <c r="B76" s="53" t="s">
        <v>2202</v>
      </c>
      <c r="C76" s="54">
        <v>42986</v>
      </c>
      <c r="D76" s="103" t="s">
        <v>1697</v>
      </c>
      <c r="E76" s="27">
        <v>42972</v>
      </c>
      <c r="F76" s="114" t="s">
        <v>666</v>
      </c>
      <c r="G76" s="38" t="s">
        <v>80</v>
      </c>
      <c r="H76" s="67" t="s">
        <v>1701</v>
      </c>
      <c r="I76" s="31" t="s">
        <v>96</v>
      </c>
      <c r="J76" s="32">
        <v>2</v>
      </c>
      <c r="K76" s="33">
        <v>8</v>
      </c>
      <c r="L76" s="34">
        <f t="shared" si="5"/>
        <v>2.56</v>
      </c>
      <c r="M76" s="33">
        <f t="shared" si="6"/>
        <v>18.559999999999999</v>
      </c>
    </row>
    <row r="77" spans="1:13" ht="25.5" x14ac:dyDescent="0.3">
      <c r="A77" s="52" t="s">
        <v>2203</v>
      </c>
      <c r="B77" s="53" t="s">
        <v>2202</v>
      </c>
      <c r="C77" s="54">
        <v>42986</v>
      </c>
      <c r="D77" s="103" t="s">
        <v>1697</v>
      </c>
      <c r="E77" s="27">
        <v>42972</v>
      </c>
      <c r="F77" s="114" t="s">
        <v>666</v>
      </c>
      <c r="G77" s="38" t="s">
        <v>80</v>
      </c>
      <c r="H77" s="67" t="s">
        <v>1702</v>
      </c>
      <c r="I77" s="31" t="s">
        <v>96</v>
      </c>
      <c r="J77" s="32">
        <v>1</v>
      </c>
      <c r="K77" s="33">
        <v>108</v>
      </c>
      <c r="L77" s="34">
        <f t="shared" si="5"/>
        <v>17.28</v>
      </c>
      <c r="M77" s="33">
        <f t="shared" si="6"/>
        <v>125.28</v>
      </c>
    </row>
    <row r="78" spans="1:13" ht="25.5" x14ac:dyDescent="0.3">
      <c r="A78" s="52" t="s">
        <v>2203</v>
      </c>
      <c r="B78" s="53" t="s">
        <v>2202</v>
      </c>
      <c r="C78" s="54">
        <v>42986</v>
      </c>
      <c r="D78" s="103" t="s">
        <v>1697</v>
      </c>
      <c r="E78" s="27">
        <v>42972</v>
      </c>
      <c r="F78" s="114" t="s">
        <v>666</v>
      </c>
      <c r="G78" s="38" t="s">
        <v>80</v>
      </c>
      <c r="H78" s="67" t="s">
        <v>1703</v>
      </c>
      <c r="I78" s="31" t="s">
        <v>96</v>
      </c>
      <c r="J78" s="32">
        <v>2</v>
      </c>
      <c r="K78" s="33">
        <v>77</v>
      </c>
      <c r="L78" s="34">
        <f t="shared" si="5"/>
        <v>24.64</v>
      </c>
      <c r="M78" s="33">
        <f t="shared" si="6"/>
        <v>178.64</v>
      </c>
    </row>
    <row r="79" spans="1:13" ht="25.5" x14ac:dyDescent="0.3">
      <c r="A79" s="52" t="s">
        <v>2203</v>
      </c>
      <c r="B79" s="53" t="s">
        <v>2202</v>
      </c>
      <c r="C79" s="54">
        <v>42986</v>
      </c>
      <c r="D79" s="103" t="s">
        <v>1697</v>
      </c>
      <c r="E79" s="27">
        <v>42972</v>
      </c>
      <c r="F79" s="114" t="s">
        <v>666</v>
      </c>
      <c r="G79" s="38" t="s">
        <v>80</v>
      </c>
      <c r="H79" s="67" t="s">
        <v>587</v>
      </c>
      <c r="I79" s="31" t="s">
        <v>249</v>
      </c>
      <c r="J79" s="32">
        <v>1</v>
      </c>
      <c r="K79" s="33">
        <v>750</v>
      </c>
      <c r="L79" s="34">
        <f t="shared" si="5"/>
        <v>120</v>
      </c>
      <c r="M79" s="33">
        <f t="shared" si="6"/>
        <v>870</v>
      </c>
    </row>
    <row r="80" spans="1:13" ht="25.5" x14ac:dyDescent="0.3">
      <c r="A80" s="52" t="s">
        <v>2203</v>
      </c>
      <c r="B80" s="53" t="s">
        <v>2202</v>
      </c>
      <c r="C80" s="54">
        <v>42986</v>
      </c>
      <c r="D80" s="103" t="s">
        <v>1697</v>
      </c>
      <c r="E80" s="27">
        <v>42972</v>
      </c>
      <c r="F80" s="114" t="s">
        <v>666</v>
      </c>
      <c r="G80" s="38" t="s">
        <v>80</v>
      </c>
      <c r="H80" s="67" t="s">
        <v>1704</v>
      </c>
      <c r="I80" s="31" t="s">
        <v>96</v>
      </c>
      <c r="J80" s="32">
        <v>1</v>
      </c>
      <c r="K80" s="33">
        <v>40</v>
      </c>
      <c r="L80" s="34">
        <f t="shared" si="5"/>
        <v>6.4</v>
      </c>
      <c r="M80" s="33">
        <f t="shared" si="6"/>
        <v>46.4</v>
      </c>
    </row>
    <row r="81" spans="1:13" ht="25.5" x14ac:dyDescent="0.3">
      <c r="A81" s="52" t="s">
        <v>2203</v>
      </c>
      <c r="B81" s="53" t="s">
        <v>2202</v>
      </c>
      <c r="C81" s="54">
        <v>42986</v>
      </c>
      <c r="D81" s="103" t="s">
        <v>1697</v>
      </c>
      <c r="E81" s="27">
        <v>42972</v>
      </c>
      <c r="F81" s="114" t="s">
        <v>666</v>
      </c>
      <c r="G81" s="38" t="s">
        <v>80</v>
      </c>
      <c r="H81" s="67" t="s">
        <v>1705</v>
      </c>
      <c r="I81" s="31" t="s">
        <v>96</v>
      </c>
      <c r="J81" s="32">
        <v>6</v>
      </c>
      <c r="K81" s="33">
        <v>25</v>
      </c>
      <c r="L81" s="34">
        <f t="shared" si="5"/>
        <v>24</v>
      </c>
      <c r="M81" s="33">
        <f t="shared" si="6"/>
        <v>174</v>
      </c>
    </row>
    <row r="82" spans="1:13" ht="25.5" x14ac:dyDescent="0.3">
      <c r="A82" s="52" t="s">
        <v>2204</v>
      </c>
      <c r="B82" s="53" t="s">
        <v>2205</v>
      </c>
      <c r="C82" s="54">
        <v>42986</v>
      </c>
      <c r="D82" s="103" t="s">
        <v>1706</v>
      </c>
      <c r="E82" s="27">
        <v>42972</v>
      </c>
      <c r="F82" s="114" t="s">
        <v>666</v>
      </c>
      <c r="G82" s="38" t="s">
        <v>80</v>
      </c>
      <c r="H82" s="67" t="s">
        <v>1707</v>
      </c>
      <c r="I82" s="31" t="s">
        <v>96</v>
      </c>
      <c r="J82" s="32">
        <v>12</v>
      </c>
      <c r="K82" s="33">
        <v>2</v>
      </c>
      <c r="L82" s="34">
        <f t="shared" si="5"/>
        <v>3.84</v>
      </c>
      <c r="M82" s="33">
        <f t="shared" si="6"/>
        <v>27.84</v>
      </c>
    </row>
    <row r="83" spans="1:13" ht="25.5" x14ac:dyDescent="0.3">
      <c r="A83" s="52" t="s">
        <v>2204</v>
      </c>
      <c r="B83" s="53" t="s">
        <v>2205</v>
      </c>
      <c r="C83" s="54">
        <v>42986</v>
      </c>
      <c r="D83" s="103" t="s">
        <v>1706</v>
      </c>
      <c r="E83" s="27">
        <v>42972</v>
      </c>
      <c r="F83" s="114" t="s">
        <v>666</v>
      </c>
      <c r="G83" s="38" t="s">
        <v>80</v>
      </c>
      <c r="H83" s="67" t="s">
        <v>1708</v>
      </c>
      <c r="I83" s="31" t="s">
        <v>96</v>
      </c>
      <c r="J83" s="32">
        <v>1</v>
      </c>
      <c r="K83" s="33">
        <v>225</v>
      </c>
      <c r="L83" s="34">
        <f t="shared" si="5"/>
        <v>36</v>
      </c>
      <c r="M83" s="33">
        <f t="shared" si="6"/>
        <v>261</v>
      </c>
    </row>
    <row r="84" spans="1:13" ht="25.5" x14ac:dyDescent="0.3">
      <c r="A84" s="52" t="s">
        <v>2204</v>
      </c>
      <c r="B84" s="53" t="s">
        <v>2205</v>
      </c>
      <c r="C84" s="54">
        <v>42986</v>
      </c>
      <c r="D84" s="103" t="s">
        <v>1706</v>
      </c>
      <c r="E84" s="27">
        <v>42972</v>
      </c>
      <c r="F84" s="114" t="s">
        <v>666</v>
      </c>
      <c r="G84" s="38" t="s">
        <v>80</v>
      </c>
      <c r="H84" s="67" t="s">
        <v>1709</v>
      </c>
      <c r="I84" s="31" t="s">
        <v>96</v>
      </c>
      <c r="J84" s="32">
        <v>4</v>
      </c>
      <c r="K84" s="33">
        <v>25</v>
      </c>
      <c r="L84" s="34">
        <f t="shared" si="5"/>
        <v>16</v>
      </c>
      <c r="M84" s="33">
        <f t="shared" si="6"/>
        <v>116</v>
      </c>
    </row>
    <row r="85" spans="1:13" ht="25.5" x14ac:dyDescent="0.3">
      <c r="A85" s="52" t="s">
        <v>2204</v>
      </c>
      <c r="B85" s="53" t="s">
        <v>2205</v>
      </c>
      <c r="C85" s="54">
        <v>42986</v>
      </c>
      <c r="D85" s="103" t="s">
        <v>1706</v>
      </c>
      <c r="E85" s="27">
        <v>42972</v>
      </c>
      <c r="F85" s="114" t="s">
        <v>666</v>
      </c>
      <c r="G85" s="38" t="s">
        <v>80</v>
      </c>
      <c r="H85" s="67" t="s">
        <v>1710</v>
      </c>
      <c r="I85" s="31" t="s">
        <v>96</v>
      </c>
      <c r="J85" s="32">
        <v>2</v>
      </c>
      <c r="K85" s="33">
        <v>25</v>
      </c>
      <c r="L85" s="34">
        <f t="shared" si="5"/>
        <v>8</v>
      </c>
      <c r="M85" s="33">
        <f t="shared" si="6"/>
        <v>58</v>
      </c>
    </row>
    <row r="86" spans="1:13" ht="25.5" x14ac:dyDescent="0.3">
      <c r="A86" s="52" t="s">
        <v>2204</v>
      </c>
      <c r="B86" s="53" t="s">
        <v>2205</v>
      </c>
      <c r="C86" s="54">
        <v>42986</v>
      </c>
      <c r="D86" s="103" t="s">
        <v>1706</v>
      </c>
      <c r="E86" s="27">
        <v>42972</v>
      </c>
      <c r="F86" s="114" t="s">
        <v>666</v>
      </c>
      <c r="G86" s="38" t="s">
        <v>80</v>
      </c>
      <c r="H86" s="67" t="s">
        <v>1711</v>
      </c>
      <c r="I86" s="31" t="s">
        <v>96</v>
      </c>
      <c r="J86" s="32">
        <v>2</v>
      </c>
      <c r="K86" s="33">
        <v>25</v>
      </c>
      <c r="L86" s="34">
        <f t="shared" si="5"/>
        <v>8</v>
      </c>
      <c r="M86" s="33">
        <f t="shared" si="6"/>
        <v>58</v>
      </c>
    </row>
    <row r="87" spans="1:13" ht="25.5" x14ac:dyDescent="0.3">
      <c r="A87" s="52" t="s">
        <v>2204</v>
      </c>
      <c r="B87" s="53" t="s">
        <v>2205</v>
      </c>
      <c r="C87" s="54">
        <v>42986</v>
      </c>
      <c r="D87" s="103" t="s">
        <v>1706</v>
      </c>
      <c r="E87" s="27">
        <v>42972</v>
      </c>
      <c r="F87" s="114" t="s">
        <v>666</v>
      </c>
      <c r="G87" s="38" t="s">
        <v>80</v>
      </c>
      <c r="H87" s="67" t="s">
        <v>1712</v>
      </c>
      <c r="I87" s="31" t="s">
        <v>96</v>
      </c>
      <c r="J87" s="32">
        <v>1</v>
      </c>
      <c r="K87" s="33">
        <v>125</v>
      </c>
      <c r="L87" s="34">
        <f t="shared" si="5"/>
        <v>20</v>
      </c>
      <c r="M87" s="33">
        <f t="shared" si="6"/>
        <v>145</v>
      </c>
    </row>
    <row r="88" spans="1:13" ht="25.5" x14ac:dyDescent="0.3">
      <c r="A88" s="52" t="s">
        <v>2204</v>
      </c>
      <c r="B88" s="53" t="s">
        <v>2205</v>
      </c>
      <c r="C88" s="54">
        <v>42986</v>
      </c>
      <c r="D88" s="103" t="s">
        <v>1706</v>
      </c>
      <c r="E88" s="27">
        <v>42972</v>
      </c>
      <c r="F88" s="114" t="s">
        <v>666</v>
      </c>
      <c r="G88" s="38" t="s">
        <v>80</v>
      </c>
      <c r="H88" s="67" t="s">
        <v>1713</v>
      </c>
      <c r="I88" s="31" t="s">
        <v>96</v>
      </c>
      <c r="J88" s="32">
        <v>3</v>
      </c>
      <c r="K88" s="33">
        <v>5</v>
      </c>
      <c r="L88" s="34">
        <f t="shared" si="5"/>
        <v>2.4</v>
      </c>
      <c r="M88" s="33">
        <f t="shared" si="6"/>
        <v>17.399999999999999</v>
      </c>
    </row>
    <row r="89" spans="1:13" ht="25.5" x14ac:dyDescent="0.3">
      <c r="A89" s="52" t="s">
        <v>2204</v>
      </c>
      <c r="B89" s="53" t="s">
        <v>2205</v>
      </c>
      <c r="C89" s="54">
        <v>42986</v>
      </c>
      <c r="D89" s="103" t="s">
        <v>1706</v>
      </c>
      <c r="E89" s="27">
        <v>42972</v>
      </c>
      <c r="F89" s="114" t="s">
        <v>666</v>
      </c>
      <c r="G89" s="38" t="s">
        <v>80</v>
      </c>
      <c r="H89" s="67" t="s">
        <v>432</v>
      </c>
      <c r="I89" s="31" t="s">
        <v>96</v>
      </c>
      <c r="J89" s="32">
        <v>2</v>
      </c>
      <c r="K89" s="33">
        <v>150</v>
      </c>
      <c r="L89" s="34">
        <f t="shared" si="5"/>
        <v>48</v>
      </c>
      <c r="M89" s="33">
        <f t="shared" si="6"/>
        <v>348</v>
      </c>
    </row>
    <row r="90" spans="1:13" ht="25.5" x14ac:dyDescent="0.3">
      <c r="A90" s="52" t="s">
        <v>2204</v>
      </c>
      <c r="B90" s="53" t="s">
        <v>2205</v>
      </c>
      <c r="C90" s="54">
        <v>42986</v>
      </c>
      <c r="D90" s="103" t="s">
        <v>1706</v>
      </c>
      <c r="E90" s="27">
        <v>42972</v>
      </c>
      <c r="F90" s="114" t="s">
        <v>666</v>
      </c>
      <c r="G90" s="38" t="s">
        <v>80</v>
      </c>
      <c r="H90" s="67" t="s">
        <v>459</v>
      </c>
      <c r="I90" s="31" t="s">
        <v>96</v>
      </c>
      <c r="J90" s="32">
        <v>8</v>
      </c>
      <c r="K90" s="33">
        <v>6</v>
      </c>
      <c r="L90" s="34">
        <f t="shared" si="5"/>
        <v>7.68</v>
      </c>
      <c r="M90" s="33">
        <f t="shared" si="6"/>
        <v>55.68</v>
      </c>
    </row>
    <row r="91" spans="1:13" ht="25.5" x14ac:dyDescent="0.3">
      <c r="A91" s="52" t="s">
        <v>2204</v>
      </c>
      <c r="B91" s="53" t="s">
        <v>2205</v>
      </c>
      <c r="C91" s="54">
        <v>42986</v>
      </c>
      <c r="D91" s="103" t="s">
        <v>1706</v>
      </c>
      <c r="E91" s="27">
        <v>42972</v>
      </c>
      <c r="F91" s="114" t="s">
        <v>666</v>
      </c>
      <c r="G91" s="38" t="s">
        <v>80</v>
      </c>
      <c r="H91" s="67" t="s">
        <v>440</v>
      </c>
      <c r="I91" s="31" t="s">
        <v>96</v>
      </c>
      <c r="J91" s="32">
        <v>4</v>
      </c>
      <c r="K91" s="33">
        <v>5</v>
      </c>
      <c r="L91" s="34">
        <f t="shared" si="5"/>
        <v>3.2</v>
      </c>
      <c r="M91" s="33">
        <f t="shared" si="6"/>
        <v>23.2</v>
      </c>
    </row>
    <row r="92" spans="1:13" ht="25.5" x14ac:dyDescent="0.3">
      <c r="A92" s="52" t="s">
        <v>2207</v>
      </c>
      <c r="B92" s="53" t="s">
        <v>2206</v>
      </c>
      <c r="C92" s="54">
        <v>42986</v>
      </c>
      <c r="D92" s="103" t="s">
        <v>1714</v>
      </c>
      <c r="E92" s="27">
        <v>42972</v>
      </c>
      <c r="F92" s="114" t="s">
        <v>666</v>
      </c>
      <c r="G92" s="38" t="s">
        <v>80</v>
      </c>
      <c r="H92" s="67" t="s">
        <v>463</v>
      </c>
      <c r="I92" s="31" t="s">
        <v>96</v>
      </c>
      <c r="J92" s="32">
        <v>3</v>
      </c>
      <c r="K92" s="33">
        <v>69</v>
      </c>
      <c r="L92" s="34">
        <f t="shared" ref="L92:L107" si="7">J92*K92*0.16</f>
        <v>33.119999999999997</v>
      </c>
      <c r="M92" s="33">
        <f t="shared" ref="M92:M107" si="8">J92*K92+L92</f>
        <v>240.12</v>
      </c>
    </row>
    <row r="93" spans="1:13" ht="25.5" x14ac:dyDescent="0.3">
      <c r="A93" s="52" t="s">
        <v>2207</v>
      </c>
      <c r="B93" s="53" t="s">
        <v>2206</v>
      </c>
      <c r="C93" s="54">
        <v>42986</v>
      </c>
      <c r="D93" s="103" t="s">
        <v>1714</v>
      </c>
      <c r="E93" s="27">
        <v>42972</v>
      </c>
      <c r="F93" s="114" t="s">
        <v>666</v>
      </c>
      <c r="G93" s="38" t="s">
        <v>80</v>
      </c>
      <c r="H93" s="67" t="s">
        <v>1250</v>
      </c>
      <c r="I93" s="31" t="s">
        <v>96</v>
      </c>
      <c r="J93" s="32">
        <v>1</v>
      </c>
      <c r="K93" s="33">
        <v>9</v>
      </c>
      <c r="L93" s="34">
        <f t="shared" si="7"/>
        <v>1.44</v>
      </c>
      <c r="M93" s="33">
        <f t="shared" si="8"/>
        <v>10.44</v>
      </c>
    </row>
    <row r="94" spans="1:13" ht="25.5" x14ac:dyDescent="0.3">
      <c r="A94" s="52" t="s">
        <v>2207</v>
      </c>
      <c r="B94" s="53" t="s">
        <v>2206</v>
      </c>
      <c r="C94" s="54">
        <v>42986</v>
      </c>
      <c r="D94" s="103" t="s">
        <v>1714</v>
      </c>
      <c r="E94" s="27">
        <v>42972</v>
      </c>
      <c r="F94" s="114" t="s">
        <v>666</v>
      </c>
      <c r="G94" s="38" t="s">
        <v>80</v>
      </c>
      <c r="H94" s="67" t="s">
        <v>1715</v>
      </c>
      <c r="I94" s="31" t="s">
        <v>96</v>
      </c>
      <c r="J94" s="32">
        <v>1</v>
      </c>
      <c r="K94" s="33">
        <v>45</v>
      </c>
      <c r="L94" s="34">
        <f t="shared" si="7"/>
        <v>7.2</v>
      </c>
      <c r="M94" s="33">
        <f t="shared" si="8"/>
        <v>52.2</v>
      </c>
    </row>
    <row r="95" spans="1:13" ht="25.5" x14ac:dyDescent="0.3">
      <c r="A95" s="52" t="s">
        <v>2207</v>
      </c>
      <c r="B95" s="53" t="s">
        <v>2206</v>
      </c>
      <c r="C95" s="54">
        <v>42986</v>
      </c>
      <c r="D95" s="103" t="s">
        <v>1714</v>
      </c>
      <c r="E95" s="27">
        <v>42972</v>
      </c>
      <c r="F95" s="114" t="s">
        <v>666</v>
      </c>
      <c r="G95" s="38" t="s">
        <v>80</v>
      </c>
      <c r="H95" s="67" t="s">
        <v>1716</v>
      </c>
      <c r="I95" s="31" t="s">
        <v>96</v>
      </c>
      <c r="J95" s="32">
        <v>3</v>
      </c>
      <c r="K95" s="33">
        <v>10</v>
      </c>
      <c r="L95" s="34">
        <f t="shared" si="7"/>
        <v>4.8</v>
      </c>
      <c r="M95" s="33">
        <f t="shared" si="8"/>
        <v>34.799999999999997</v>
      </c>
    </row>
    <row r="96" spans="1:13" ht="25.5" x14ac:dyDescent="0.3">
      <c r="A96" s="52" t="s">
        <v>2207</v>
      </c>
      <c r="B96" s="53" t="s">
        <v>2206</v>
      </c>
      <c r="C96" s="54">
        <v>42986</v>
      </c>
      <c r="D96" s="103" t="s">
        <v>1714</v>
      </c>
      <c r="E96" s="27">
        <v>42972</v>
      </c>
      <c r="F96" s="114" t="s">
        <v>666</v>
      </c>
      <c r="G96" s="38" t="s">
        <v>80</v>
      </c>
      <c r="H96" s="67" t="s">
        <v>1717</v>
      </c>
      <c r="I96" s="31" t="s">
        <v>96</v>
      </c>
      <c r="J96" s="32">
        <v>3</v>
      </c>
      <c r="K96" s="33">
        <v>27</v>
      </c>
      <c r="L96" s="34">
        <f t="shared" si="7"/>
        <v>12.96</v>
      </c>
      <c r="M96" s="33">
        <f t="shared" si="8"/>
        <v>93.960000000000008</v>
      </c>
    </row>
    <row r="97" spans="1:13" ht="25.5" x14ac:dyDescent="0.3">
      <c r="A97" s="52" t="s">
        <v>2207</v>
      </c>
      <c r="B97" s="53" t="s">
        <v>2206</v>
      </c>
      <c r="C97" s="54">
        <v>42986</v>
      </c>
      <c r="D97" s="103" t="s">
        <v>1714</v>
      </c>
      <c r="E97" s="27">
        <v>42972</v>
      </c>
      <c r="F97" s="114" t="s">
        <v>666</v>
      </c>
      <c r="G97" s="38" t="s">
        <v>80</v>
      </c>
      <c r="H97" s="67" t="s">
        <v>1249</v>
      </c>
      <c r="I97" s="31" t="s">
        <v>96</v>
      </c>
      <c r="J97" s="32">
        <v>2</v>
      </c>
      <c r="K97" s="33">
        <v>35</v>
      </c>
      <c r="L97" s="34">
        <f t="shared" si="7"/>
        <v>11.200000000000001</v>
      </c>
      <c r="M97" s="33">
        <f t="shared" si="8"/>
        <v>81.2</v>
      </c>
    </row>
    <row r="98" spans="1:13" ht="25.5" x14ac:dyDescent="0.3">
      <c r="A98" s="52" t="s">
        <v>2207</v>
      </c>
      <c r="B98" s="53" t="s">
        <v>2206</v>
      </c>
      <c r="C98" s="54">
        <v>42986</v>
      </c>
      <c r="D98" s="103" t="s">
        <v>1714</v>
      </c>
      <c r="E98" s="27">
        <v>42972</v>
      </c>
      <c r="F98" s="114" t="s">
        <v>666</v>
      </c>
      <c r="G98" s="38" t="s">
        <v>80</v>
      </c>
      <c r="H98" s="67" t="s">
        <v>1718</v>
      </c>
      <c r="I98" s="31" t="s">
        <v>96</v>
      </c>
      <c r="J98" s="32">
        <v>4</v>
      </c>
      <c r="K98" s="33">
        <v>25</v>
      </c>
      <c r="L98" s="34">
        <f t="shared" si="7"/>
        <v>16</v>
      </c>
      <c r="M98" s="33">
        <f t="shared" si="8"/>
        <v>116</v>
      </c>
    </row>
    <row r="99" spans="1:13" ht="25.5" x14ac:dyDescent="0.3">
      <c r="A99" s="52" t="s">
        <v>2207</v>
      </c>
      <c r="B99" s="53" t="s">
        <v>2206</v>
      </c>
      <c r="C99" s="54">
        <v>42986</v>
      </c>
      <c r="D99" s="103" t="s">
        <v>1714</v>
      </c>
      <c r="E99" s="27">
        <v>42972</v>
      </c>
      <c r="F99" s="114" t="s">
        <v>666</v>
      </c>
      <c r="G99" s="38" t="s">
        <v>80</v>
      </c>
      <c r="H99" s="67" t="s">
        <v>1719</v>
      </c>
      <c r="I99" s="31" t="s">
        <v>96</v>
      </c>
      <c r="J99" s="32">
        <v>8</v>
      </c>
      <c r="K99" s="33">
        <v>4</v>
      </c>
      <c r="L99" s="34">
        <f t="shared" si="7"/>
        <v>5.12</v>
      </c>
      <c r="M99" s="33">
        <f t="shared" si="8"/>
        <v>37.119999999999997</v>
      </c>
    </row>
    <row r="100" spans="1:13" ht="25.5" x14ac:dyDescent="0.3">
      <c r="A100" s="52" t="s">
        <v>2207</v>
      </c>
      <c r="B100" s="53" t="s">
        <v>2206</v>
      </c>
      <c r="C100" s="54">
        <v>42986</v>
      </c>
      <c r="D100" s="103" t="s">
        <v>1714</v>
      </c>
      <c r="E100" s="27">
        <v>42972</v>
      </c>
      <c r="F100" s="114" t="s">
        <v>666</v>
      </c>
      <c r="G100" s="38" t="s">
        <v>80</v>
      </c>
      <c r="H100" s="67" t="s">
        <v>1720</v>
      </c>
      <c r="I100" s="31" t="s">
        <v>96</v>
      </c>
      <c r="J100" s="32">
        <v>3</v>
      </c>
      <c r="K100" s="33">
        <v>90</v>
      </c>
      <c r="L100" s="34">
        <f t="shared" si="7"/>
        <v>43.2</v>
      </c>
      <c r="M100" s="33">
        <f t="shared" si="8"/>
        <v>313.2</v>
      </c>
    </row>
    <row r="101" spans="1:13" ht="25.5" x14ac:dyDescent="0.3">
      <c r="A101" s="52" t="s">
        <v>2207</v>
      </c>
      <c r="B101" s="53" t="s">
        <v>2206</v>
      </c>
      <c r="C101" s="54">
        <v>42986</v>
      </c>
      <c r="D101" s="103" t="s">
        <v>1714</v>
      </c>
      <c r="E101" s="27">
        <v>42972</v>
      </c>
      <c r="F101" s="114" t="s">
        <v>666</v>
      </c>
      <c r="G101" s="38" t="s">
        <v>80</v>
      </c>
      <c r="H101" s="67" t="s">
        <v>1721</v>
      </c>
      <c r="I101" s="31" t="s">
        <v>164</v>
      </c>
      <c r="J101" s="32">
        <v>2</v>
      </c>
      <c r="K101" s="33">
        <v>109</v>
      </c>
      <c r="L101" s="34">
        <f t="shared" si="7"/>
        <v>34.880000000000003</v>
      </c>
      <c r="M101" s="33">
        <f t="shared" si="8"/>
        <v>252.88</v>
      </c>
    </row>
    <row r="102" spans="1:13" ht="25.5" x14ac:dyDescent="0.3">
      <c r="A102" s="52" t="s">
        <v>2208</v>
      </c>
      <c r="B102" s="53" t="s">
        <v>2209</v>
      </c>
      <c r="C102" s="54">
        <v>42986</v>
      </c>
      <c r="D102" s="103" t="s">
        <v>1722</v>
      </c>
      <c r="E102" s="27">
        <v>42972</v>
      </c>
      <c r="F102" s="114" t="s">
        <v>666</v>
      </c>
      <c r="G102" s="38" t="s">
        <v>80</v>
      </c>
      <c r="H102" s="67" t="s">
        <v>1723</v>
      </c>
      <c r="I102" s="31" t="s">
        <v>96</v>
      </c>
      <c r="J102" s="32">
        <v>6</v>
      </c>
      <c r="K102" s="33">
        <v>72</v>
      </c>
      <c r="L102" s="34">
        <f t="shared" si="7"/>
        <v>69.12</v>
      </c>
      <c r="M102" s="33">
        <f t="shared" si="8"/>
        <v>501.12</v>
      </c>
    </row>
    <row r="103" spans="1:13" ht="25.5" x14ac:dyDescent="0.3">
      <c r="A103" s="52" t="s">
        <v>2208</v>
      </c>
      <c r="B103" s="53" t="s">
        <v>2209</v>
      </c>
      <c r="C103" s="54">
        <v>42986</v>
      </c>
      <c r="D103" s="103" t="s">
        <v>1722</v>
      </c>
      <c r="E103" s="27">
        <v>42972</v>
      </c>
      <c r="F103" s="114" t="s">
        <v>666</v>
      </c>
      <c r="G103" s="38" t="s">
        <v>80</v>
      </c>
      <c r="H103" s="67" t="s">
        <v>1724</v>
      </c>
      <c r="I103" s="31" t="s">
        <v>96</v>
      </c>
      <c r="J103" s="32">
        <v>12</v>
      </c>
      <c r="K103" s="33">
        <v>2</v>
      </c>
      <c r="L103" s="34">
        <f t="shared" si="7"/>
        <v>3.84</v>
      </c>
      <c r="M103" s="33">
        <f t="shared" si="8"/>
        <v>27.84</v>
      </c>
    </row>
    <row r="104" spans="1:13" ht="25.5" x14ac:dyDescent="0.3">
      <c r="A104" s="52" t="s">
        <v>2208</v>
      </c>
      <c r="B104" s="53" t="s">
        <v>2209</v>
      </c>
      <c r="C104" s="54">
        <v>42986</v>
      </c>
      <c r="D104" s="103" t="s">
        <v>1722</v>
      </c>
      <c r="E104" s="27">
        <v>42972</v>
      </c>
      <c r="F104" s="114" t="s">
        <v>666</v>
      </c>
      <c r="G104" s="38" t="s">
        <v>80</v>
      </c>
      <c r="H104" s="67" t="s">
        <v>1725</v>
      </c>
      <c r="I104" s="31" t="s">
        <v>96</v>
      </c>
      <c r="J104" s="32">
        <v>4</v>
      </c>
      <c r="K104" s="33">
        <v>3</v>
      </c>
      <c r="L104" s="34">
        <f t="shared" si="7"/>
        <v>1.92</v>
      </c>
      <c r="M104" s="33">
        <f t="shared" si="8"/>
        <v>13.92</v>
      </c>
    </row>
    <row r="105" spans="1:13" ht="25.5" x14ac:dyDescent="0.3">
      <c r="A105" s="52" t="s">
        <v>2208</v>
      </c>
      <c r="B105" s="53" t="s">
        <v>2209</v>
      </c>
      <c r="C105" s="54">
        <v>42986</v>
      </c>
      <c r="D105" s="103" t="s">
        <v>1722</v>
      </c>
      <c r="E105" s="27">
        <v>42972</v>
      </c>
      <c r="F105" s="114" t="s">
        <v>666</v>
      </c>
      <c r="G105" s="38" t="s">
        <v>80</v>
      </c>
      <c r="H105" s="67" t="s">
        <v>1726</v>
      </c>
      <c r="I105" s="31" t="s">
        <v>96</v>
      </c>
      <c r="J105" s="32">
        <v>4</v>
      </c>
      <c r="K105" s="33">
        <v>2</v>
      </c>
      <c r="L105" s="34">
        <f t="shared" si="7"/>
        <v>1.28</v>
      </c>
      <c r="M105" s="33">
        <f t="shared" si="8"/>
        <v>9.2799999999999994</v>
      </c>
    </row>
    <row r="106" spans="1:13" ht="25.5" x14ac:dyDescent="0.3">
      <c r="A106" s="52" t="s">
        <v>2208</v>
      </c>
      <c r="B106" s="53" t="s">
        <v>2209</v>
      </c>
      <c r="C106" s="54">
        <v>42986</v>
      </c>
      <c r="D106" s="103" t="s">
        <v>1722</v>
      </c>
      <c r="E106" s="27">
        <v>42972</v>
      </c>
      <c r="F106" s="114" t="s">
        <v>666</v>
      </c>
      <c r="G106" s="38" t="s">
        <v>80</v>
      </c>
      <c r="H106" s="67" t="s">
        <v>1727</v>
      </c>
      <c r="I106" s="31" t="s">
        <v>96</v>
      </c>
      <c r="J106" s="32">
        <v>4</v>
      </c>
      <c r="K106" s="33">
        <v>5</v>
      </c>
      <c r="L106" s="34">
        <f t="shared" si="7"/>
        <v>3.2</v>
      </c>
      <c r="M106" s="33">
        <f t="shared" si="8"/>
        <v>23.2</v>
      </c>
    </row>
    <row r="107" spans="1:13" ht="25.5" x14ac:dyDescent="0.3">
      <c r="A107" s="52" t="s">
        <v>2208</v>
      </c>
      <c r="B107" s="53" t="s">
        <v>2209</v>
      </c>
      <c r="C107" s="54">
        <v>42986</v>
      </c>
      <c r="D107" s="103" t="s">
        <v>1722</v>
      </c>
      <c r="E107" s="27">
        <v>42972</v>
      </c>
      <c r="F107" s="114" t="s">
        <v>666</v>
      </c>
      <c r="G107" s="38" t="s">
        <v>80</v>
      </c>
      <c r="H107" s="67" t="s">
        <v>1715</v>
      </c>
      <c r="I107" s="31" t="s">
        <v>96</v>
      </c>
      <c r="J107" s="32">
        <v>1</v>
      </c>
      <c r="K107" s="33">
        <v>45</v>
      </c>
      <c r="L107" s="34">
        <f t="shared" si="7"/>
        <v>7.2</v>
      </c>
      <c r="M107" s="33">
        <f t="shared" si="8"/>
        <v>52.2</v>
      </c>
    </row>
    <row r="108" spans="1:13" ht="25.5" x14ac:dyDescent="0.3">
      <c r="A108" s="52" t="s">
        <v>2208</v>
      </c>
      <c r="B108" s="53" t="s">
        <v>2209</v>
      </c>
      <c r="C108" s="54">
        <v>42986</v>
      </c>
      <c r="D108" s="103" t="s">
        <v>1722</v>
      </c>
      <c r="E108" s="27">
        <v>42972</v>
      </c>
      <c r="F108" s="114" t="s">
        <v>666</v>
      </c>
      <c r="G108" s="38" t="s">
        <v>80</v>
      </c>
      <c r="H108" s="67" t="s">
        <v>1237</v>
      </c>
      <c r="I108" s="31" t="s">
        <v>1127</v>
      </c>
      <c r="J108" s="32">
        <v>2</v>
      </c>
      <c r="K108" s="33">
        <v>38</v>
      </c>
      <c r="L108" s="34">
        <f>J108*K108*0.16</f>
        <v>12.16</v>
      </c>
      <c r="M108" s="33">
        <f>J108*K108+L108</f>
        <v>88.16</v>
      </c>
    </row>
    <row r="109" spans="1:13" ht="25.5" x14ac:dyDescent="0.3">
      <c r="A109" s="52" t="s">
        <v>2208</v>
      </c>
      <c r="B109" s="53" t="s">
        <v>2209</v>
      </c>
      <c r="C109" s="54">
        <v>42986</v>
      </c>
      <c r="D109" s="103" t="s">
        <v>1722</v>
      </c>
      <c r="E109" s="27">
        <v>42972</v>
      </c>
      <c r="F109" s="114" t="s">
        <v>666</v>
      </c>
      <c r="G109" s="38" t="s">
        <v>80</v>
      </c>
      <c r="H109" s="67" t="s">
        <v>1728</v>
      </c>
      <c r="I109" s="31" t="s">
        <v>96</v>
      </c>
      <c r="J109" s="32">
        <v>6</v>
      </c>
      <c r="K109" s="33">
        <v>30</v>
      </c>
      <c r="L109" s="34">
        <f>J109*K109*0.16</f>
        <v>28.8</v>
      </c>
      <c r="M109" s="33">
        <f>J109*K109+L109</f>
        <v>208.8</v>
      </c>
    </row>
    <row r="110" spans="1:13" ht="25.5" x14ac:dyDescent="0.3">
      <c r="A110" s="52" t="s">
        <v>2208</v>
      </c>
      <c r="B110" s="53" t="s">
        <v>2209</v>
      </c>
      <c r="C110" s="54">
        <v>42986</v>
      </c>
      <c r="D110" s="103" t="s">
        <v>1722</v>
      </c>
      <c r="E110" s="27">
        <v>42972</v>
      </c>
      <c r="F110" s="114" t="s">
        <v>666</v>
      </c>
      <c r="G110" s="38" t="s">
        <v>80</v>
      </c>
      <c r="H110" s="67" t="s">
        <v>1140</v>
      </c>
      <c r="I110" s="31" t="s">
        <v>96</v>
      </c>
      <c r="J110" s="32">
        <v>12</v>
      </c>
      <c r="K110" s="33">
        <v>35</v>
      </c>
      <c r="L110" s="34">
        <f>J110*K110*0.16</f>
        <v>67.2</v>
      </c>
      <c r="M110" s="33">
        <f>J110*K110+L110</f>
        <v>487.2</v>
      </c>
    </row>
    <row r="111" spans="1:13" ht="25.5" x14ac:dyDescent="0.3">
      <c r="A111" s="52" t="s">
        <v>2211</v>
      </c>
      <c r="B111" s="53" t="s">
        <v>2210</v>
      </c>
      <c r="C111" s="54">
        <v>42986</v>
      </c>
      <c r="D111" s="103" t="s">
        <v>1729</v>
      </c>
      <c r="E111" s="27">
        <v>42972</v>
      </c>
      <c r="F111" s="114" t="s">
        <v>666</v>
      </c>
      <c r="G111" s="38" t="s">
        <v>80</v>
      </c>
      <c r="H111" s="67" t="s">
        <v>1717</v>
      </c>
      <c r="I111" s="31" t="s">
        <v>96</v>
      </c>
      <c r="J111" s="32">
        <v>1</v>
      </c>
      <c r="K111" s="33">
        <v>27</v>
      </c>
      <c r="L111" s="34">
        <f t="shared" ref="L111:L130" si="9">J111*K111*0.16</f>
        <v>4.32</v>
      </c>
      <c r="M111" s="33">
        <f t="shared" ref="M111:M130" si="10">J111*K111+L111</f>
        <v>31.32</v>
      </c>
    </row>
    <row r="112" spans="1:13" ht="25.5" x14ac:dyDescent="0.3">
      <c r="A112" s="52" t="s">
        <v>2211</v>
      </c>
      <c r="B112" s="53" t="s">
        <v>2210</v>
      </c>
      <c r="C112" s="54">
        <v>42986</v>
      </c>
      <c r="D112" s="103" t="s">
        <v>1729</v>
      </c>
      <c r="E112" s="27">
        <v>42972</v>
      </c>
      <c r="F112" s="114" t="s">
        <v>666</v>
      </c>
      <c r="G112" s="38" t="s">
        <v>80</v>
      </c>
      <c r="H112" s="67" t="s">
        <v>1730</v>
      </c>
      <c r="I112" s="31" t="s">
        <v>96</v>
      </c>
      <c r="J112" s="32">
        <v>1</v>
      </c>
      <c r="K112" s="33">
        <v>25</v>
      </c>
      <c r="L112" s="34">
        <f t="shared" si="9"/>
        <v>4</v>
      </c>
      <c r="M112" s="33">
        <f t="shared" si="10"/>
        <v>29</v>
      </c>
    </row>
    <row r="113" spans="1:13" ht="25.5" x14ac:dyDescent="0.3">
      <c r="A113" s="52" t="s">
        <v>2211</v>
      </c>
      <c r="B113" s="53" t="s">
        <v>2210</v>
      </c>
      <c r="C113" s="54">
        <v>42986</v>
      </c>
      <c r="D113" s="103" t="s">
        <v>1729</v>
      </c>
      <c r="E113" s="27">
        <v>42972</v>
      </c>
      <c r="F113" s="114" t="s">
        <v>666</v>
      </c>
      <c r="G113" s="38" t="s">
        <v>80</v>
      </c>
      <c r="H113" s="67" t="s">
        <v>1237</v>
      </c>
      <c r="I113" s="31" t="s">
        <v>1127</v>
      </c>
      <c r="J113" s="32">
        <v>2</v>
      </c>
      <c r="K113" s="33">
        <v>38</v>
      </c>
      <c r="L113" s="34">
        <f t="shared" si="9"/>
        <v>12.16</v>
      </c>
      <c r="M113" s="33">
        <f t="shared" si="10"/>
        <v>88.16</v>
      </c>
    </row>
    <row r="114" spans="1:13" ht="25.5" x14ac:dyDescent="0.3">
      <c r="A114" s="52" t="s">
        <v>2211</v>
      </c>
      <c r="B114" s="53" t="s">
        <v>2210</v>
      </c>
      <c r="C114" s="54">
        <v>42986</v>
      </c>
      <c r="D114" s="103" t="s">
        <v>1729</v>
      </c>
      <c r="E114" s="27">
        <v>42972</v>
      </c>
      <c r="F114" s="114" t="s">
        <v>666</v>
      </c>
      <c r="G114" s="38" t="s">
        <v>80</v>
      </c>
      <c r="H114" s="67" t="s">
        <v>1731</v>
      </c>
      <c r="I114" s="31" t="s">
        <v>96</v>
      </c>
      <c r="J114" s="32">
        <v>1</v>
      </c>
      <c r="K114" s="33">
        <v>45</v>
      </c>
      <c r="L114" s="34">
        <f t="shared" si="9"/>
        <v>7.2</v>
      </c>
      <c r="M114" s="33">
        <f t="shared" si="10"/>
        <v>52.2</v>
      </c>
    </row>
    <row r="115" spans="1:13" ht="25.5" x14ac:dyDescent="0.3">
      <c r="A115" s="52" t="s">
        <v>2211</v>
      </c>
      <c r="B115" s="53" t="s">
        <v>2210</v>
      </c>
      <c r="C115" s="54">
        <v>42986</v>
      </c>
      <c r="D115" s="103" t="s">
        <v>1729</v>
      </c>
      <c r="E115" s="27">
        <v>42972</v>
      </c>
      <c r="F115" s="114" t="s">
        <v>666</v>
      </c>
      <c r="G115" s="38" t="s">
        <v>80</v>
      </c>
      <c r="H115" s="67" t="s">
        <v>1732</v>
      </c>
      <c r="I115" s="31" t="s">
        <v>96</v>
      </c>
      <c r="J115" s="32">
        <v>6</v>
      </c>
      <c r="K115" s="33">
        <v>35</v>
      </c>
      <c r="L115" s="34">
        <f t="shared" si="9"/>
        <v>33.6</v>
      </c>
      <c r="M115" s="33">
        <f t="shared" si="10"/>
        <v>243.6</v>
      </c>
    </row>
    <row r="116" spans="1:13" ht="25.5" x14ac:dyDescent="0.3">
      <c r="A116" s="52" t="s">
        <v>2211</v>
      </c>
      <c r="B116" s="53" t="s">
        <v>2210</v>
      </c>
      <c r="C116" s="54">
        <v>42986</v>
      </c>
      <c r="D116" s="103" t="s">
        <v>1729</v>
      </c>
      <c r="E116" s="27">
        <v>42972</v>
      </c>
      <c r="F116" s="114" t="s">
        <v>666</v>
      </c>
      <c r="G116" s="38" t="s">
        <v>80</v>
      </c>
      <c r="H116" s="67" t="s">
        <v>1250</v>
      </c>
      <c r="I116" s="31" t="s">
        <v>96</v>
      </c>
      <c r="J116" s="32">
        <v>2</v>
      </c>
      <c r="K116" s="33">
        <v>9</v>
      </c>
      <c r="L116" s="34">
        <f t="shared" si="9"/>
        <v>2.88</v>
      </c>
      <c r="M116" s="33">
        <f t="shared" si="10"/>
        <v>20.88</v>
      </c>
    </row>
    <row r="117" spans="1:13" ht="25.5" x14ac:dyDescent="0.3">
      <c r="A117" s="52" t="s">
        <v>2211</v>
      </c>
      <c r="B117" s="53" t="s">
        <v>2210</v>
      </c>
      <c r="C117" s="54">
        <v>42986</v>
      </c>
      <c r="D117" s="103" t="s">
        <v>1729</v>
      </c>
      <c r="E117" s="27">
        <v>42972</v>
      </c>
      <c r="F117" s="114" t="s">
        <v>666</v>
      </c>
      <c r="G117" s="38" t="s">
        <v>80</v>
      </c>
      <c r="H117" s="67" t="s">
        <v>1733</v>
      </c>
      <c r="I117" s="31" t="s">
        <v>96</v>
      </c>
      <c r="J117" s="32">
        <v>2</v>
      </c>
      <c r="K117" s="33">
        <v>75</v>
      </c>
      <c r="L117" s="34">
        <f t="shared" si="9"/>
        <v>24</v>
      </c>
      <c r="M117" s="33">
        <f t="shared" si="10"/>
        <v>174</v>
      </c>
    </row>
    <row r="118" spans="1:13" ht="25.5" x14ac:dyDescent="0.3">
      <c r="A118" s="52" t="s">
        <v>2211</v>
      </c>
      <c r="B118" s="53" t="s">
        <v>2210</v>
      </c>
      <c r="C118" s="54">
        <v>42986</v>
      </c>
      <c r="D118" s="103" t="s">
        <v>1729</v>
      </c>
      <c r="E118" s="27">
        <v>42972</v>
      </c>
      <c r="F118" s="114" t="s">
        <v>666</v>
      </c>
      <c r="G118" s="38" t="s">
        <v>80</v>
      </c>
      <c r="H118" s="67" t="s">
        <v>1734</v>
      </c>
      <c r="I118" s="31" t="s">
        <v>96</v>
      </c>
      <c r="J118" s="32">
        <v>2</v>
      </c>
      <c r="K118" s="33">
        <v>109</v>
      </c>
      <c r="L118" s="34">
        <f t="shared" si="9"/>
        <v>34.880000000000003</v>
      </c>
      <c r="M118" s="33">
        <f t="shared" si="10"/>
        <v>252.88</v>
      </c>
    </row>
    <row r="119" spans="1:13" ht="25.5" x14ac:dyDescent="0.3">
      <c r="A119" s="52" t="s">
        <v>2211</v>
      </c>
      <c r="B119" s="53" t="s">
        <v>2210</v>
      </c>
      <c r="C119" s="54">
        <v>42986</v>
      </c>
      <c r="D119" s="103" t="s">
        <v>1729</v>
      </c>
      <c r="E119" s="27">
        <v>42972</v>
      </c>
      <c r="F119" s="114" t="s">
        <v>666</v>
      </c>
      <c r="G119" s="38" t="s">
        <v>80</v>
      </c>
      <c r="H119" s="67" t="s">
        <v>1140</v>
      </c>
      <c r="I119" s="31" t="s">
        <v>96</v>
      </c>
      <c r="J119" s="32">
        <v>6</v>
      </c>
      <c r="K119" s="33">
        <v>35</v>
      </c>
      <c r="L119" s="34">
        <f t="shared" si="9"/>
        <v>33.6</v>
      </c>
      <c r="M119" s="33">
        <f t="shared" si="10"/>
        <v>243.6</v>
      </c>
    </row>
    <row r="120" spans="1:13" ht="25.5" x14ac:dyDescent="0.3">
      <c r="A120" s="52" t="s">
        <v>2211</v>
      </c>
      <c r="B120" s="53" t="s">
        <v>2210</v>
      </c>
      <c r="C120" s="54">
        <v>42986</v>
      </c>
      <c r="D120" s="103" t="s">
        <v>1729</v>
      </c>
      <c r="E120" s="27">
        <v>42972</v>
      </c>
      <c r="F120" s="114" t="s">
        <v>666</v>
      </c>
      <c r="G120" s="38" t="s">
        <v>80</v>
      </c>
      <c r="H120" s="67" t="s">
        <v>1735</v>
      </c>
      <c r="I120" s="31" t="s">
        <v>164</v>
      </c>
      <c r="J120" s="32">
        <v>6</v>
      </c>
      <c r="K120" s="33">
        <v>15</v>
      </c>
      <c r="L120" s="34">
        <f t="shared" si="9"/>
        <v>14.4</v>
      </c>
      <c r="M120" s="33">
        <f t="shared" si="10"/>
        <v>104.4</v>
      </c>
    </row>
    <row r="121" spans="1:13" ht="25.5" x14ac:dyDescent="0.3">
      <c r="A121" s="52" t="s">
        <v>2213</v>
      </c>
      <c r="B121" s="53" t="s">
        <v>2212</v>
      </c>
      <c r="C121" s="54">
        <v>42986</v>
      </c>
      <c r="D121" s="103" t="s">
        <v>1736</v>
      </c>
      <c r="E121" s="27">
        <v>42972</v>
      </c>
      <c r="F121" s="114" t="s">
        <v>666</v>
      </c>
      <c r="G121" s="38" t="s">
        <v>80</v>
      </c>
      <c r="H121" s="67" t="s">
        <v>1737</v>
      </c>
      <c r="I121" s="31" t="s">
        <v>96</v>
      </c>
      <c r="J121" s="32">
        <v>4</v>
      </c>
      <c r="K121" s="33">
        <v>6</v>
      </c>
      <c r="L121" s="34">
        <f t="shared" si="9"/>
        <v>3.84</v>
      </c>
      <c r="M121" s="33">
        <f t="shared" si="10"/>
        <v>27.84</v>
      </c>
    </row>
    <row r="122" spans="1:13" ht="25.5" x14ac:dyDescent="0.3">
      <c r="A122" s="52" t="s">
        <v>2213</v>
      </c>
      <c r="B122" s="53" t="s">
        <v>2212</v>
      </c>
      <c r="C122" s="54">
        <v>42986</v>
      </c>
      <c r="D122" s="103" t="s">
        <v>1736</v>
      </c>
      <c r="E122" s="27">
        <v>42972</v>
      </c>
      <c r="F122" s="114" t="s">
        <v>666</v>
      </c>
      <c r="G122" s="38" t="s">
        <v>80</v>
      </c>
      <c r="H122" s="67" t="s">
        <v>1738</v>
      </c>
      <c r="I122" s="31" t="s">
        <v>96</v>
      </c>
      <c r="J122" s="32">
        <v>2</v>
      </c>
      <c r="K122" s="33">
        <v>4</v>
      </c>
      <c r="L122" s="34">
        <f t="shared" si="9"/>
        <v>1.28</v>
      </c>
      <c r="M122" s="33">
        <f t="shared" si="10"/>
        <v>9.2799999999999994</v>
      </c>
    </row>
    <row r="123" spans="1:13" ht="25.5" x14ac:dyDescent="0.3">
      <c r="A123" s="52" t="s">
        <v>2213</v>
      </c>
      <c r="B123" s="53" t="s">
        <v>2212</v>
      </c>
      <c r="C123" s="54">
        <v>42986</v>
      </c>
      <c r="D123" s="103" t="s">
        <v>1736</v>
      </c>
      <c r="E123" s="27">
        <v>42972</v>
      </c>
      <c r="F123" s="114" t="s">
        <v>666</v>
      </c>
      <c r="G123" s="38" t="s">
        <v>80</v>
      </c>
      <c r="H123" s="67" t="s">
        <v>1739</v>
      </c>
      <c r="I123" s="31" t="s">
        <v>96</v>
      </c>
      <c r="J123" s="32">
        <v>1</v>
      </c>
      <c r="K123" s="33">
        <v>19</v>
      </c>
      <c r="L123" s="34">
        <f t="shared" si="9"/>
        <v>3.04</v>
      </c>
      <c r="M123" s="33">
        <f t="shared" si="10"/>
        <v>22.04</v>
      </c>
    </row>
    <row r="124" spans="1:13" ht="25.5" x14ac:dyDescent="0.3">
      <c r="A124" s="52" t="s">
        <v>2213</v>
      </c>
      <c r="B124" s="53" t="s">
        <v>2212</v>
      </c>
      <c r="C124" s="54">
        <v>42986</v>
      </c>
      <c r="D124" s="103" t="s">
        <v>1736</v>
      </c>
      <c r="E124" s="27">
        <v>42972</v>
      </c>
      <c r="F124" s="114" t="s">
        <v>666</v>
      </c>
      <c r="G124" s="38" t="s">
        <v>80</v>
      </c>
      <c r="H124" s="67" t="s">
        <v>457</v>
      </c>
      <c r="I124" s="31" t="s">
        <v>1127</v>
      </c>
      <c r="J124" s="32">
        <v>4</v>
      </c>
      <c r="K124" s="33">
        <v>8</v>
      </c>
      <c r="L124" s="34">
        <f t="shared" si="9"/>
        <v>5.12</v>
      </c>
      <c r="M124" s="33">
        <f t="shared" si="10"/>
        <v>37.119999999999997</v>
      </c>
    </row>
    <row r="125" spans="1:13" ht="25.5" x14ac:dyDescent="0.3">
      <c r="A125" s="52" t="s">
        <v>2213</v>
      </c>
      <c r="B125" s="53" t="s">
        <v>2212</v>
      </c>
      <c r="C125" s="54">
        <v>42986</v>
      </c>
      <c r="D125" s="103" t="s">
        <v>1736</v>
      </c>
      <c r="E125" s="27">
        <v>42972</v>
      </c>
      <c r="F125" s="114" t="s">
        <v>666</v>
      </c>
      <c r="G125" s="38" t="s">
        <v>80</v>
      </c>
      <c r="H125" s="67" t="s">
        <v>1740</v>
      </c>
      <c r="I125" s="31" t="s">
        <v>96</v>
      </c>
      <c r="J125" s="32">
        <v>1</v>
      </c>
      <c r="K125" s="33">
        <v>170</v>
      </c>
      <c r="L125" s="34">
        <f t="shared" si="9"/>
        <v>27.2</v>
      </c>
      <c r="M125" s="33">
        <f t="shared" si="10"/>
        <v>197.2</v>
      </c>
    </row>
    <row r="126" spans="1:13" ht="25.5" x14ac:dyDescent="0.3">
      <c r="A126" s="52" t="s">
        <v>2213</v>
      </c>
      <c r="B126" s="53" t="s">
        <v>2212</v>
      </c>
      <c r="C126" s="54">
        <v>42986</v>
      </c>
      <c r="D126" s="103" t="s">
        <v>1736</v>
      </c>
      <c r="E126" s="27">
        <v>42972</v>
      </c>
      <c r="F126" s="114" t="s">
        <v>666</v>
      </c>
      <c r="G126" s="38" t="s">
        <v>80</v>
      </c>
      <c r="H126" s="67" t="s">
        <v>1741</v>
      </c>
      <c r="I126" s="31" t="s">
        <v>96</v>
      </c>
      <c r="J126" s="32">
        <v>1</v>
      </c>
      <c r="K126" s="33">
        <v>90</v>
      </c>
      <c r="L126" s="34">
        <f t="shared" si="9"/>
        <v>14.4</v>
      </c>
      <c r="M126" s="33">
        <f t="shared" si="10"/>
        <v>104.4</v>
      </c>
    </row>
    <row r="127" spans="1:13" ht="25.5" x14ac:dyDescent="0.3">
      <c r="A127" s="52" t="s">
        <v>2213</v>
      </c>
      <c r="B127" s="53" t="s">
        <v>2212</v>
      </c>
      <c r="C127" s="54">
        <v>42986</v>
      </c>
      <c r="D127" s="103" t="s">
        <v>1736</v>
      </c>
      <c r="E127" s="27">
        <v>42972</v>
      </c>
      <c r="F127" s="114" t="s">
        <v>666</v>
      </c>
      <c r="G127" s="38" t="s">
        <v>80</v>
      </c>
      <c r="H127" s="67" t="s">
        <v>1742</v>
      </c>
      <c r="I127" s="31" t="s">
        <v>96</v>
      </c>
      <c r="J127" s="32">
        <v>2</v>
      </c>
      <c r="K127" s="33">
        <v>20</v>
      </c>
      <c r="L127" s="34">
        <f t="shared" si="9"/>
        <v>6.4</v>
      </c>
      <c r="M127" s="33">
        <f t="shared" si="10"/>
        <v>46.4</v>
      </c>
    </row>
    <row r="128" spans="1:13" ht="25.5" x14ac:dyDescent="0.3">
      <c r="A128" s="52" t="s">
        <v>2213</v>
      </c>
      <c r="B128" s="53" t="s">
        <v>2212</v>
      </c>
      <c r="C128" s="54">
        <v>42986</v>
      </c>
      <c r="D128" s="103" t="s">
        <v>1736</v>
      </c>
      <c r="E128" s="27">
        <v>42972</v>
      </c>
      <c r="F128" s="114" t="s">
        <v>666</v>
      </c>
      <c r="G128" s="38" t="s">
        <v>80</v>
      </c>
      <c r="H128" s="67" t="s">
        <v>1743</v>
      </c>
      <c r="I128" s="31" t="s">
        <v>96</v>
      </c>
      <c r="J128" s="32">
        <v>1</v>
      </c>
      <c r="K128" s="33">
        <v>350</v>
      </c>
      <c r="L128" s="34">
        <f t="shared" si="9"/>
        <v>56</v>
      </c>
      <c r="M128" s="33">
        <f t="shared" si="10"/>
        <v>406</v>
      </c>
    </row>
    <row r="129" spans="1:13" ht="25.5" x14ac:dyDescent="0.3">
      <c r="A129" s="52" t="s">
        <v>2213</v>
      </c>
      <c r="B129" s="53" t="s">
        <v>2212</v>
      </c>
      <c r="C129" s="54">
        <v>42986</v>
      </c>
      <c r="D129" s="103" t="s">
        <v>1736</v>
      </c>
      <c r="E129" s="27">
        <v>42972</v>
      </c>
      <c r="F129" s="114" t="s">
        <v>666</v>
      </c>
      <c r="G129" s="38" t="s">
        <v>80</v>
      </c>
      <c r="H129" s="67" t="s">
        <v>1744</v>
      </c>
      <c r="I129" s="31" t="s">
        <v>96</v>
      </c>
      <c r="J129" s="32">
        <v>3</v>
      </c>
      <c r="K129" s="33">
        <v>3</v>
      </c>
      <c r="L129" s="34">
        <f t="shared" si="9"/>
        <v>1.44</v>
      </c>
      <c r="M129" s="33">
        <f t="shared" si="10"/>
        <v>10.44</v>
      </c>
    </row>
    <row r="130" spans="1:13" x14ac:dyDescent="0.3">
      <c r="A130" s="36"/>
      <c r="B130" s="36"/>
      <c r="C130" s="27"/>
      <c r="D130" s="103"/>
      <c r="E130" s="27"/>
      <c r="F130" s="37"/>
      <c r="G130" s="38"/>
      <c r="H130" s="67"/>
      <c r="I130" s="31"/>
      <c r="J130" s="32"/>
      <c r="K130" s="33"/>
      <c r="L130" s="34">
        <f t="shared" si="9"/>
        <v>0</v>
      </c>
      <c r="M130" s="33">
        <f t="shared" si="10"/>
        <v>0</v>
      </c>
    </row>
    <row r="131" spans="1:13" x14ac:dyDescent="0.3">
      <c r="A131" s="26"/>
      <c r="B131" s="26"/>
      <c r="C131" s="26"/>
      <c r="D131" s="28"/>
      <c r="E131" s="27"/>
      <c r="F131" s="27"/>
      <c r="G131" s="29"/>
      <c r="H131" s="38"/>
      <c r="I131" s="31"/>
      <c r="J131" s="32"/>
      <c r="K131" s="33"/>
      <c r="L131" s="34"/>
      <c r="M131" s="33">
        <f>SUM(M14:M130)</f>
        <v>495905.07960000035</v>
      </c>
    </row>
    <row r="133" spans="1:13" x14ac:dyDescent="0.3">
      <c r="A133" s="48" t="s">
        <v>35</v>
      </c>
      <c r="B133" s="46" t="s">
        <v>228</v>
      </c>
    </row>
    <row r="134" spans="1:13" x14ac:dyDescent="0.3">
      <c r="A134" s="18"/>
      <c r="B134" s="15"/>
    </row>
    <row r="135" spans="1:13" x14ac:dyDescent="0.3">
      <c r="A135" s="18"/>
      <c r="B135" s="15"/>
      <c r="D135" s="62"/>
    </row>
    <row r="136" spans="1:13" x14ac:dyDescent="0.3">
      <c r="A136" s="18"/>
      <c r="B136" s="15"/>
    </row>
    <row r="137" spans="1:13" x14ac:dyDescent="0.3">
      <c r="A137" s="18"/>
      <c r="B137" s="15"/>
    </row>
    <row r="138" spans="1:13" x14ac:dyDescent="0.3">
      <c r="A138" s="18"/>
      <c r="B138" s="15"/>
    </row>
    <row r="139" spans="1:13" x14ac:dyDescent="0.3">
      <c r="A139" s="18"/>
      <c r="B139" s="15"/>
    </row>
    <row r="140" spans="1:13" x14ac:dyDescent="0.3">
      <c r="A140" s="18"/>
      <c r="B140" s="15"/>
    </row>
    <row r="141" spans="1:13" x14ac:dyDescent="0.3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x14ac:dyDescent="0.3">
      <c r="A142" s="261" t="s">
        <v>27</v>
      </c>
      <c r="B142" s="261"/>
      <c r="C142" s="261"/>
      <c r="D142" s="39"/>
      <c r="E142" s="261" t="s">
        <v>28</v>
      </c>
      <c r="F142" s="261"/>
      <c r="G142" s="39"/>
      <c r="H142" s="84" t="s">
        <v>29</v>
      </c>
      <c r="I142" s="39"/>
      <c r="J142" s="41"/>
      <c r="K142" s="84" t="s">
        <v>30</v>
      </c>
      <c r="L142" s="41"/>
      <c r="M142" s="39"/>
    </row>
    <row r="143" spans="1:13" ht="13.9" customHeight="1" x14ac:dyDescent="0.3">
      <c r="A143" s="263" t="s">
        <v>0</v>
      </c>
      <c r="B143" s="263"/>
      <c r="C143" s="263"/>
      <c r="D143" s="39"/>
      <c r="E143" s="262" t="s">
        <v>1</v>
      </c>
      <c r="F143" s="262"/>
      <c r="G143" s="39"/>
      <c r="H143" s="42" t="s">
        <v>2</v>
      </c>
      <c r="I143" s="39"/>
      <c r="J143" s="262" t="s">
        <v>31</v>
      </c>
      <c r="K143" s="262"/>
      <c r="L143" s="262"/>
      <c r="M143" s="39"/>
    </row>
    <row r="144" spans="1:13" x14ac:dyDescent="0.3">
      <c r="A144" s="253"/>
      <c r="B144" s="253"/>
      <c r="C144" s="253"/>
    </row>
    <row r="145" spans="1:13" s="15" customFormat="1" ht="15" customHeight="1" x14ac:dyDescent="0.25">
      <c r="A145" s="257" t="s">
        <v>6</v>
      </c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</row>
  </sheetData>
  <customSheetViews>
    <customSheetView guid="{B46C6F73-E576-4327-952E-D30557363BE2}" showPageBreaks="1" topLeftCell="H107">
      <selection activeCell="L133" sqref="L13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7">
      <selection activeCell="L133" sqref="L13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45:M145"/>
    <mergeCell ref="A11:B11"/>
    <mergeCell ref="C11:G11"/>
    <mergeCell ref="I11:M11"/>
    <mergeCell ref="E142:F142"/>
    <mergeCell ref="E143:F143"/>
    <mergeCell ref="J143:L143"/>
    <mergeCell ref="A142:C142"/>
    <mergeCell ref="A143:C143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3"/>
  <sheetViews>
    <sheetView topLeftCell="H22" workbookViewId="0">
      <selection activeCell="L42" sqref="L42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2.7109375" style="1" bestFit="1" customWidth="1"/>
    <col min="8" max="8" width="30.42578125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8.75" x14ac:dyDescent="0.3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8.75" x14ac:dyDescent="0.3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8.75" x14ac:dyDescent="0.3">
      <c r="A6" s="165" t="s">
        <v>7</v>
      </c>
      <c r="B6" s="48" t="s">
        <v>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18.75" x14ac:dyDescent="0.3">
      <c r="A7" s="18"/>
      <c r="B7" s="18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3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5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1647</v>
      </c>
      <c r="D12" s="259"/>
      <c r="E12" s="259"/>
      <c r="F12" s="259"/>
      <c r="G12" s="259"/>
      <c r="H12" s="8" t="s">
        <v>13</v>
      </c>
      <c r="I12" s="260" t="s">
        <v>777</v>
      </c>
      <c r="J12" s="260"/>
      <c r="K12" s="260"/>
      <c r="L12" s="260"/>
      <c r="M12" s="260"/>
    </row>
    <row r="13" spans="1:13" ht="21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ht="25.5" x14ac:dyDescent="0.3">
      <c r="A15" s="52" t="s">
        <v>2414</v>
      </c>
      <c r="B15" s="53" t="s">
        <v>2410</v>
      </c>
      <c r="C15" s="54">
        <v>42979</v>
      </c>
      <c r="D15" s="75"/>
      <c r="E15" s="76"/>
      <c r="F15" s="76" t="s">
        <v>42</v>
      </c>
      <c r="G15" s="38" t="s">
        <v>41</v>
      </c>
      <c r="H15" s="77" t="s">
        <v>1641</v>
      </c>
      <c r="I15" s="50"/>
      <c r="J15" s="78"/>
      <c r="K15" s="138"/>
      <c r="L15" s="34">
        <f>J15*K15*0.16</f>
        <v>0</v>
      </c>
      <c r="M15" s="33">
        <v>4800</v>
      </c>
    </row>
    <row r="16" spans="1:13" ht="25.5" x14ac:dyDescent="0.3">
      <c r="A16" s="52" t="s">
        <v>2415</v>
      </c>
      <c r="B16" s="53" t="s">
        <v>2411</v>
      </c>
      <c r="C16" s="54">
        <v>42986</v>
      </c>
      <c r="D16" s="75"/>
      <c r="E16" s="76"/>
      <c r="F16" s="76" t="s">
        <v>42</v>
      </c>
      <c r="G16" s="38" t="s">
        <v>41</v>
      </c>
      <c r="H16" s="77" t="s">
        <v>1660</v>
      </c>
      <c r="I16" s="50"/>
      <c r="J16" s="78"/>
      <c r="K16" s="138"/>
      <c r="L16" s="34">
        <f>J16*K16*0.16</f>
        <v>0</v>
      </c>
      <c r="M16" s="33">
        <v>10500</v>
      </c>
    </row>
    <row r="17" spans="1:13" ht="25.5" x14ac:dyDescent="0.3">
      <c r="A17" s="52" t="s">
        <v>2416</v>
      </c>
      <c r="B17" s="53" t="s">
        <v>2412</v>
      </c>
      <c r="C17" s="54">
        <v>42993</v>
      </c>
      <c r="D17" s="75"/>
      <c r="E17" s="76"/>
      <c r="F17" s="76" t="s">
        <v>42</v>
      </c>
      <c r="G17" s="29" t="s">
        <v>41</v>
      </c>
      <c r="H17" s="77" t="s">
        <v>1667</v>
      </c>
      <c r="I17" s="50"/>
      <c r="J17" s="78"/>
      <c r="K17" s="138"/>
      <c r="L17" s="34">
        <f t="shared" ref="L17:L38" si="0">J17*K17*0.16</f>
        <v>0</v>
      </c>
      <c r="M17" s="33">
        <v>10500</v>
      </c>
    </row>
    <row r="18" spans="1:13" ht="25.5" x14ac:dyDescent="0.3">
      <c r="A18" s="52" t="s">
        <v>2417</v>
      </c>
      <c r="B18" s="53" t="s">
        <v>2413</v>
      </c>
      <c r="C18" s="54">
        <v>43000</v>
      </c>
      <c r="D18" s="75"/>
      <c r="E18" s="76" t="s">
        <v>376</v>
      </c>
      <c r="F18" s="76" t="s">
        <v>42</v>
      </c>
      <c r="G18" s="29" t="s">
        <v>41</v>
      </c>
      <c r="H18" s="77" t="s">
        <v>2031</v>
      </c>
      <c r="I18" s="50"/>
      <c r="J18" s="78"/>
      <c r="K18" s="139"/>
      <c r="L18" s="34">
        <f t="shared" si="0"/>
        <v>0</v>
      </c>
      <c r="M18" s="33">
        <v>14100</v>
      </c>
    </row>
    <row r="19" spans="1:13" x14ac:dyDescent="0.3">
      <c r="A19" s="52" t="s">
        <v>2422</v>
      </c>
      <c r="B19" s="53" t="s">
        <v>2420</v>
      </c>
      <c r="C19" s="54">
        <v>43000</v>
      </c>
      <c r="D19" s="92" t="s">
        <v>2121</v>
      </c>
      <c r="E19" s="76">
        <v>42992</v>
      </c>
      <c r="F19" s="76" t="s">
        <v>630</v>
      </c>
      <c r="G19" s="29" t="s">
        <v>94</v>
      </c>
      <c r="H19" s="67" t="s">
        <v>93</v>
      </c>
      <c r="I19" s="31" t="s">
        <v>424</v>
      </c>
      <c r="J19" s="32">
        <v>2</v>
      </c>
      <c r="K19" s="140">
        <v>2155.17</v>
      </c>
      <c r="L19" s="34">
        <f t="shared" si="0"/>
        <v>689.65440000000001</v>
      </c>
      <c r="M19" s="33">
        <f>J19*K19+L19+0.01</f>
        <v>5000.0044000000007</v>
      </c>
    </row>
    <row r="20" spans="1:13" x14ac:dyDescent="0.3">
      <c r="A20" s="52" t="s">
        <v>2423</v>
      </c>
      <c r="B20" s="53" t="s">
        <v>2421</v>
      </c>
      <c r="C20" s="54">
        <v>43000</v>
      </c>
      <c r="D20" s="92" t="s">
        <v>2130</v>
      </c>
      <c r="E20" s="76">
        <v>42992</v>
      </c>
      <c r="F20" s="76" t="s">
        <v>630</v>
      </c>
      <c r="G20" s="29" t="s">
        <v>94</v>
      </c>
      <c r="H20" s="67" t="s">
        <v>560</v>
      </c>
      <c r="I20" s="31" t="s">
        <v>96</v>
      </c>
      <c r="J20" s="32">
        <v>370</v>
      </c>
      <c r="K20" s="140">
        <v>106.9</v>
      </c>
      <c r="L20" s="34">
        <f t="shared" si="0"/>
        <v>6328.4800000000005</v>
      </c>
      <c r="M20" s="33">
        <f>J20*K20+L20-1</f>
        <v>45880.480000000003</v>
      </c>
    </row>
    <row r="21" spans="1:13" s="14" customFormat="1" ht="13.5" x14ac:dyDescent="0.25">
      <c r="A21" s="52" t="s">
        <v>2423</v>
      </c>
      <c r="B21" s="53" t="s">
        <v>2421</v>
      </c>
      <c r="C21" s="54">
        <v>43000</v>
      </c>
      <c r="D21" s="92" t="s">
        <v>2130</v>
      </c>
      <c r="E21" s="76">
        <v>42992</v>
      </c>
      <c r="F21" s="76" t="s">
        <v>630</v>
      </c>
      <c r="G21" s="29" t="s">
        <v>94</v>
      </c>
      <c r="H21" s="67" t="s">
        <v>291</v>
      </c>
      <c r="I21" s="31" t="s">
        <v>99</v>
      </c>
      <c r="J21" s="32">
        <v>1.5</v>
      </c>
      <c r="K21" s="140">
        <v>3879.31</v>
      </c>
      <c r="L21" s="34">
        <f t="shared" si="0"/>
        <v>931.03440000000001</v>
      </c>
      <c r="M21" s="33">
        <f>J21*K21+L21</f>
        <v>6749.9994000000006</v>
      </c>
    </row>
    <row r="22" spans="1:13" x14ac:dyDescent="0.3">
      <c r="A22" s="52" t="s">
        <v>2423</v>
      </c>
      <c r="B22" s="53" t="s">
        <v>2421</v>
      </c>
      <c r="C22" s="54">
        <v>43000</v>
      </c>
      <c r="D22" s="92" t="s">
        <v>2130</v>
      </c>
      <c r="E22" s="76">
        <v>42992</v>
      </c>
      <c r="F22" s="76" t="s">
        <v>630</v>
      </c>
      <c r="G22" s="29" t="s">
        <v>94</v>
      </c>
      <c r="H22" s="68" t="s">
        <v>562</v>
      </c>
      <c r="I22" s="31" t="s">
        <v>96</v>
      </c>
      <c r="J22" s="32">
        <v>6</v>
      </c>
      <c r="K22" s="140">
        <v>1034.48</v>
      </c>
      <c r="L22" s="34">
        <f t="shared" si="0"/>
        <v>993.10080000000005</v>
      </c>
      <c r="M22" s="33">
        <f>J22*K22+L22-0.46</f>
        <v>7199.5208000000002</v>
      </c>
    </row>
    <row r="23" spans="1:13" x14ac:dyDescent="0.3">
      <c r="A23" s="52" t="s">
        <v>2424</v>
      </c>
      <c r="B23" s="53" t="s">
        <v>2425</v>
      </c>
      <c r="C23" s="54">
        <v>43000</v>
      </c>
      <c r="D23" s="92" t="s">
        <v>2135</v>
      </c>
      <c r="E23" s="76">
        <v>42992</v>
      </c>
      <c r="F23" s="76" t="s">
        <v>630</v>
      </c>
      <c r="G23" s="29" t="s">
        <v>94</v>
      </c>
      <c r="H23" s="68" t="s">
        <v>81</v>
      </c>
      <c r="I23" s="31" t="s">
        <v>424</v>
      </c>
      <c r="J23" s="32">
        <v>3</v>
      </c>
      <c r="K23" s="140">
        <v>3017.24</v>
      </c>
      <c r="L23" s="34">
        <f t="shared" si="0"/>
        <v>1448.2751999999998</v>
      </c>
      <c r="M23" s="33">
        <f>J23*K23+L23</f>
        <v>10499.995199999999</v>
      </c>
    </row>
    <row r="24" spans="1:13" ht="25.5" x14ac:dyDescent="0.3">
      <c r="A24" s="52" t="s">
        <v>2418</v>
      </c>
      <c r="B24" s="53" t="s">
        <v>2419</v>
      </c>
      <c r="C24" s="54">
        <v>43007</v>
      </c>
      <c r="D24" s="92"/>
      <c r="E24" s="76"/>
      <c r="F24" s="76" t="s">
        <v>42</v>
      </c>
      <c r="G24" s="29" t="s">
        <v>41</v>
      </c>
      <c r="H24" s="68" t="s">
        <v>2187</v>
      </c>
      <c r="I24" s="31"/>
      <c r="J24" s="32"/>
      <c r="K24" s="140"/>
      <c r="L24" s="34">
        <f>J24*K24*0.16</f>
        <v>0</v>
      </c>
      <c r="M24" s="33">
        <v>17100</v>
      </c>
    </row>
    <row r="25" spans="1:13" ht="25.5" x14ac:dyDescent="0.3">
      <c r="A25" s="52" t="s">
        <v>2818</v>
      </c>
      <c r="B25" s="53" t="s">
        <v>2816</v>
      </c>
      <c r="C25" s="54">
        <v>43013</v>
      </c>
      <c r="D25" s="92"/>
      <c r="E25" s="76"/>
      <c r="F25" s="76" t="s">
        <v>42</v>
      </c>
      <c r="G25" s="29" t="s">
        <v>41</v>
      </c>
      <c r="H25" s="68" t="s">
        <v>2457</v>
      </c>
      <c r="I25" s="31"/>
      <c r="J25" s="32"/>
      <c r="K25" s="140"/>
      <c r="L25" s="34">
        <f>J25*K25*0.16</f>
        <v>0</v>
      </c>
      <c r="M25" s="33">
        <v>14700</v>
      </c>
    </row>
    <row r="26" spans="1:13" ht="25.5" x14ac:dyDescent="0.3">
      <c r="A26" s="52" t="s">
        <v>2819</v>
      </c>
      <c r="B26" s="53" t="s">
        <v>2817</v>
      </c>
      <c r="C26" s="54">
        <v>43021</v>
      </c>
      <c r="D26" s="92"/>
      <c r="E26" s="76"/>
      <c r="F26" s="76" t="s">
        <v>42</v>
      </c>
      <c r="G26" s="29" t="s">
        <v>41</v>
      </c>
      <c r="H26" s="68" t="s">
        <v>2459</v>
      </c>
      <c r="I26" s="31"/>
      <c r="J26" s="32"/>
      <c r="K26" s="140"/>
      <c r="L26" s="34">
        <f>J26*K26*0.16</f>
        <v>0</v>
      </c>
      <c r="M26" s="33">
        <v>13200</v>
      </c>
    </row>
    <row r="27" spans="1:13" x14ac:dyDescent="0.3">
      <c r="A27" s="52" t="s">
        <v>2827</v>
      </c>
      <c r="B27" s="53" t="s">
        <v>2826</v>
      </c>
      <c r="C27" s="54">
        <v>43031</v>
      </c>
      <c r="D27" s="92" t="s">
        <v>2500</v>
      </c>
      <c r="E27" s="76">
        <v>43021</v>
      </c>
      <c r="F27" s="76" t="s">
        <v>639</v>
      </c>
      <c r="G27" s="29" t="s">
        <v>58</v>
      </c>
      <c r="H27" s="68" t="s">
        <v>323</v>
      </c>
      <c r="I27" s="31" t="s">
        <v>219</v>
      </c>
      <c r="J27" s="32">
        <v>96</v>
      </c>
      <c r="K27" s="140">
        <v>350</v>
      </c>
      <c r="L27" s="34">
        <f>J27*K27*0.16</f>
        <v>5376</v>
      </c>
      <c r="M27" s="33">
        <f>J27*K27+L27</f>
        <v>38976</v>
      </c>
    </row>
    <row r="28" spans="1:13" x14ac:dyDescent="0.3">
      <c r="A28" s="52" t="s">
        <v>2825</v>
      </c>
      <c r="B28" s="53" t="s">
        <v>2824</v>
      </c>
      <c r="C28" s="54">
        <v>43031</v>
      </c>
      <c r="D28" s="92" t="s">
        <v>2501</v>
      </c>
      <c r="E28" s="76">
        <v>43022</v>
      </c>
      <c r="F28" s="76" t="s">
        <v>631</v>
      </c>
      <c r="G28" s="29" t="s">
        <v>58</v>
      </c>
      <c r="H28" s="68" t="s">
        <v>2502</v>
      </c>
      <c r="I28" s="31" t="s">
        <v>71</v>
      </c>
      <c r="J28" s="32">
        <v>6</v>
      </c>
      <c r="K28" s="140">
        <v>1100</v>
      </c>
      <c r="L28" s="34">
        <f t="shared" si="0"/>
        <v>1056</v>
      </c>
      <c r="M28" s="33">
        <f>J28*K28+L28</f>
        <v>7656</v>
      </c>
    </row>
    <row r="29" spans="1:13" x14ac:dyDescent="0.3">
      <c r="A29" s="52" t="s">
        <v>2825</v>
      </c>
      <c r="B29" s="53" t="s">
        <v>2824</v>
      </c>
      <c r="C29" s="54">
        <v>43031</v>
      </c>
      <c r="D29" s="92" t="s">
        <v>2501</v>
      </c>
      <c r="E29" s="76">
        <v>43022</v>
      </c>
      <c r="F29" s="76" t="s">
        <v>631</v>
      </c>
      <c r="G29" s="29" t="s">
        <v>58</v>
      </c>
      <c r="H29" s="68" t="s">
        <v>2493</v>
      </c>
      <c r="I29" s="31" t="s">
        <v>71</v>
      </c>
      <c r="J29" s="32">
        <v>2</v>
      </c>
      <c r="K29" s="33">
        <v>1400</v>
      </c>
      <c r="L29" s="34">
        <f t="shared" si="0"/>
        <v>448</v>
      </c>
      <c r="M29" s="33">
        <f>J29*K29+L29</f>
        <v>3248</v>
      </c>
    </row>
    <row r="30" spans="1:13" ht="25.5" x14ac:dyDescent="0.3">
      <c r="A30" s="52" t="s">
        <v>2820</v>
      </c>
      <c r="B30" s="53" t="s">
        <v>2822</v>
      </c>
      <c r="C30" s="54">
        <v>43028</v>
      </c>
      <c r="D30" s="92"/>
      <c r="E30" s="76"/>
      <c r="F30" s="76" t="s">
        <v>42</v>
      </c>
      <c r="G30" s="29" t="s">
        <v>41</v>
      </c>
      <c r="H30" s="68" t="s">
        <v>2510</v>
      </c>
      <c r="I30" s="31"/>
      <c r="J30" s="32"/>
      <c r="K30" s="33"/>
      <c r="L30" s="34">
        <f t="shared" ref="L30:L35" si="1">J30*K30*0.16</f>
        <v>0</v>
      </c>
      <c r="M30" s="33">
        <v>13200</v>
      </c>
    </row>
    <row r="31" spans="1:13" ht="25.5" x14ac:dyDescent="0.3">
      <c r="A31" s="52" t="s">
        <v>2821</v>
      </c>
      <c r="B31" s="53" t="s">
        <v>2823</v>
      </c>
      <c r="C31" s="54">
        <v>43035</v>
      </c>
      <c r="D31" s="92"/>
      <c r="E31" s="76"/>
      <c r="F31" s="76" t="s">
        <v>42</v>
      </c>
      <c r="G31" s="29" t="s">
        <v>41</v>
      </c>
      <c r="H31" s="68" t="s">
        <v>2601</v>
      </c>
      <c r="I31" s="31"/>
      <c r="J31" s="32"/>
      <c r="K31" s="33"/>
      <c r="L31" s="34">
        <f t="shared" si="1"/>
        <v>0</v>
      </c>
      <c r="M31" s="33">
        <v>8700</v>
      </c>
    </row>
    <row r="32" spans="1:13" ht="25.5" x14ac:dyDescent="0.3">
      <c r="A32" s="52" t="s">
        <v>3253</v>
      </c>
      <c r="B32" s="53" t="s">
        <v>3252</v>
      </c>
      <c r="C32" s="54">
        <v>43042</v>
      </c>
      <c r="D32" s="92"/>
      <c r="E32" s="76"/>
      <c r="F32" s="76" t="s">
        <v>42</v>
      </c>
      <c r="G32" s="29" t="s">
        <v>41</v>
      </c>
      <c r="H32" s="68" t="s">
        <v>2603</v>
      </c>
      <c r="I32" s="31"/>
      <c r="J32" s="32"/>
      <c r="K32" s="33"/>
      <c r="L32" s="34">
        <f t="shared" si="1"/>
        <v>0</v>
      </c>
      <c r="M32" s="33">
        <v>6900</v>
      </c>
    </row>
    <row r="33" spans="1:13" x14ac:dyDescent="0.3">
      <c r="A33" s="52" t="s">
        <v>3255</v>
      </c>
      <c r="B33" s="53" t="s">
        <v>3254</v>
      </c>
      <c r="C33" s="54">
        <v>43042</v>
      </c>
      <c r="D33" s="92" t="s">
        <v>2966</v>
      </c>
      <c r="E33" s="76">
        <v>43034</v>
      </c>
      <c r="F33" s="76" t="s">
        <v>630</v>
      </c>
      <c r="G33" s="29" t="s">
        <v>94</v>
      </c>
      <c r="H33" s="68" t="s">
        <v>2967</v>
      </c>
      <c r="I33" s="31" t="s">
        <v>96</v>
      </c>
      <c r="J33" s="32">
        <v>1</v>
      </c>
      <c r="K33" s="33">
        <v>1034.48</v>
      </c>
      <c r="L33" s="34">
        <f t="shared" si="1"/>
        <v>165.51680000000002</v>
      </c>
      <c r="M33" s="33">
        <f t="shared" ref="M33:M38" si="2">J33*K33+L33</f>
        <v>1199.9968000000001</v>
      </c>
    </row>
    <row r="34" spans="1:13" x14ac:dyDescent="0.3">
      <c r="A34" s="52" t="s">
        <v>3862</v>
      </c>
      <c r="B34" s="53" t="s">
        <v>3861</v>
      </c>
      <c r="C34" s="54">
        <v>43087</v>
      </c>
      <c r="D34" s="92" t="s">
        <v>3465</v>
      </c>
      <c r="E34" s="76">
        <v>43074</v>
      </c>
      <c r="F34" s="76" t="s">
        <v>630</v>
      </c>
      <c r="G34" s="29" t="s">
        <v>94</v>
      </c>
      <c r="H34" s="68" t="s">
        <v>560</v>
      </c>
      <c r="I34" s="31" t="s">
        <v>96</v>
      </c>
      <c r="J34" s="32">
        <v>100</v>
      </c>
      <c r="K34" s="33">
        <v>106.9</v>
      </c>
      <c r="L34" s="34">
        <f t="shared" si="1"/>
        <v>1710.4</v>
      </c>
      <c r="M34" s="33">
        <f>J34*K34+L34-0.4</f>
        <v>12400</v>
      </c>
    </row>
    <row r="35" spans="1:13" x14ac:dyDescent="0.3">
      <c r="A35" s="52" t="s">
        <v>3864</v>
      </c>
      <c r="B35" s="53" t="s">
        <v>3863</v>
      </c>
      <c r="C35" s="54">
        <v>43082</v>
      </c>
      <c r="D35" s="92" t="s">
        <v>2126</v>
      </c>
      <c r="E35" s="76">
        <v>43074</v>
      </c>
      <c r="F35" s="76" t="s">
        <v>631</v>
      </c>
      <c r="G35" s="29" t="s">
        <v>409</v>
      </c>
      <c r="H35" s="68" t="s">
        <v>3355</v>
      </c>
      <c r="I35" s="31" t="s">
        <v>71</v>
      </c>
      <c r="J35" s="32">
        <v>1</v>
      </c>
      <c r="K35" s="33">
        <v>14629.74</v>
      </c>
      <c r="L35" s="34">
        <f t="shared" si="1"/>
        <v>2340.7584000000002</v>
      </c>
      <c r="M35" s="33">
        <f t="shared" si="2"/>
        <v>16970.4984</v>
      </c>
    </row>
    <row r="36" spans="1:13" x14ac:dyDescent="0.3">
      <c r="A36" s="36"/>
      <c r="B36" s="36"/>
      <c r="C36" s="27"/>
      <c r="D36" s="45"/>
      <c r="E36" s="27"/>
      <c r="F36" s="37"/>
      <c r="G36" s="29"/>
      <c r="H36" s="67"/>
      <c r="I36" s="31"/>
      <c r="J36" s="32"/>
      <c r="K36" s="33"/>
      <c r="L36" s="34">
        <f t="shared" si="0"/>
        <v>0</v>
      </c>
      <c r="M36" s="33">
        <f t="shared" si="2"/>
        <v>0</v>
      </c>
    </row>
    <row r="37" spans="1:13" x14ac:dyDescent="0.3">
      <c r="A37" s="36"/>
      <c r="B37" s="36"/>
      <c r="C37" s="27"/>
      <c r="D37" s="43"/>
      <c r="E37" s="27"/>
      <c r="F37" s="27"/>
      <c r="G37" s="29"/>
      <c r="H37" s="67"/>
      <c r="I37" s="31"/>
      <c r="J37" s="32"/>
      <c r="K37" s="33"/>
      <c r="L37" s="34">
        <f t="shared" si="0"/>
        <v>0</v>
      </c>
      <c r="M37" s="33">
        <f t="shared" si="2"/>
        <v>0</v>
      </c>
    </row>
    <row r="38" spans="1:13" x14ac:dyDescent="0.3">
      <c r="A38" s="36"/>
      <c r="B38" s="36"/>
      <c r="C38" s="27"/>
      <c r="D38" s="43"/>
      <c r="E38" s="27"/>
      <c r="F38" s="27"/>
      <c r="G38" s="29"/>
      <c r="H38" s="67"/>
      <c r="I38" s="31"/>
      <c r="J38" s="32"/>
      <c r="K38" s="33"/>
      <c r="L38" s="34">
        <f t="shared" si="0"/>
        <v>0</v>
      </c>
      <c r="M38" s="33">
        <f t="shared" si="2"/>
        <v>0</v>
      </c>
    </row>
    <row r="39" spans="1:13" x14ac:dyDescent="0.3">
      <c r="A39" s="26"/>
      <c r="B39" s="26"/>
      <c r="C39" s="26"/>
      <c r="D39" s="28"/>
      <c r="E39" s="27"/>
      <c r="F39" s="27"/>
      <c r="G39" s="29"/>
      <c r="H39" s="67"/>
      <c r="I39" s="31"/>
      <c r="J39" s="32"/>
      <c r="K39" s="33"/>
      <c r="L39" s="34"/>
      <c r="M39" s="33">
        <f>SUM(M15:M38)</f>
        <v>269480.495</v>
      </c>
    </row>
    <row r="41" spans="1:13" x14ac:dyDescent="0.3">
      <c r="A41" s="48" t="s">
        <v>35</v>
      </c>
      <c r="B41" s="46" t="s">
        <v>1646</v>
      </c>
    </row>
    <row r="42" spans="1:13" x14ac:dyDescent="0.3">
      <c r="A42" s="18"/>
      <c r="B42" s="15"/>
    </row>
    <row r="43" spans="1:13" x14ac:dyDescent="0.3">
      <c r="A43" s="18"/>
      <c r="B43" s="15"/>
      <c r="D43" s="62"/>
    </row>
    <row r="44" spans="1:13" x14ac:dyDescent="0.3">
      <c r="A44" s="18"/>
      <c r="B44" s="15"/>
    </row>
    <row r="45" spans="1:13" x14ac:dyDescent="0.3">
      <c r="A45" s="18"/>
      <c r="B45" s="15"/>
    </row>
    <row r="46" spans="1:13" x14ac:dyDescent="0.3">
      <c r="A46" s="18"/>
      <c r="B46" s="15"/>
    </row>
    <row r="47" spans="1:13" x14ac:dyDescent="0.3">
      <c r="A47" s="18"/>
      <c r="B47" s="15"/>
    </row>
    <row r="48" spans="1:13" x14ac:dyDescent="0.3">
      <c r="A48" s="18"/>
      <c r="B48" s="15"/>
    </row>
    <row r="49" spans="1:13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x14ac:dyDescent="0.3">
      <c r="A50" s="261" t="s">
        <v>27</v>
      </c>
      <c r="B50" s="261"/>
      <c r="C50" s="261"/>
      <c r="D50" s="39"/>
      <c r="E50" s="261" t="s">
        <v>28</v>
      </c>
      <c r="F50" s="261"/>
      <c r="G50" s="39"/>
      <c r="H50" s="164" t="s">
        <v>29</v>
      </c>
      <c r="I50" s="39"/>
      <c r="J50" s="41"/>
      <c r="K50" s="164" t="s">
        <v>30</v>
      </c>
      <c r="L50" s="41"/>
      <c r="M50" s="39"/>
    </row>
    <row r="51" spans="1:13" ht="13.9" customHeight="1" x14ac:dyDescent="0.3">
      <c r="A51" s="263" t="s">
        <v>0</v>
      </c>
      <c r="B51" s="263"/>
      <c r="C51" s="263"/>
      <c r="D51" s="39"/>
      <c r="E51" s="262" t="s">
        <v>1</v>
      </c>
      <c r="F51" s="262"/>
      <c r="G51" s="39"/>
      <c r="H51" s="42" t="s">
        <v>2</v>
      </c>
      <c r="I51" s="39"/>
      <c r="J51" s="262" t="s">
        <v>31</v>
      </c>
      <c r="K51" s="262"/>
      <c r="L51" s="262"/>
      <c r="M51" s="39"/>
    </row>
    <row r="52" spans="1:13" x14ac:dyDescent="0.3">
      <c r="A52" s="253"/>
      <c r="B52" s="253"/>
      <c r="C52" s="253"/>
    </row>
    <row r="53" spans="1:13" s="15" customFormat="1" ht="15" customHeight="1" x14ac:dyDescent="0.25">
      <c r="A53" s="257" t="s">
        <v>6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</row>
  </sheetData>
  <customSheetViews>
    <customSheetView guid="{B46C6F73-E576-4327-952E-D30557363BE2}" showPageBreaks="1" topLeftCell="H22">
      <selection activeCell="L42" sqref="L4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22">
      <selection activeCell="L42" sqref="L4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53:M53"/>
    <mergeCell ref="A12:B12"/>
    <mergeCell ref="C12:G12"/>
    <mergeCell ref="I12:M12"/>
    <mergeCell ref="E50:F50"/>
    <mergeCell ref="E51:F51"/>
    <mergeCell ref="J51:L51"/>
    <mergeCell ref="A50:C50"/>
    <mergeCell ref="A51:C51"/>
    <mergeCell ref="A1:M1"/>
    <mergeCell ref="A8:B8"/>
    <mergeCell ref="A10:C11"/>
    <mergeCell ref="G10:H10"/>
    <mergeCell ref="L10:M10"/>
    <mergeCell ref="G11:H11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58"/>
  <sheetViews>
    <sheetView topLeftCell="H22" workbookViewId="0">
      <selection activeCell="K46" sqref="K46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8.75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8.75" x14ac:dyDescent="0.3">
      <c r="A5" s="165" t="s">
        <v>7</v>
      </c>
      <c r="B5" s="48" t="s">
        <v>8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9" customHeight="1" x14ac:dyDescent="0.3">
      <c r="A6" s="18"/>
      <c r="B6" s="18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1647</v>
      </c>
      <c r="D11" s="259"/>
      <c r="E11" s="259"/>
      <c r="F11" s="259"/>
      <c r="G11" s="259"/>
      <c r="H11" s="8" t="s">
        <v>13</v>
      </c>
      <c r="I11" s="260" t="s">
        <v>2446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2430</v>
      </c>
      <c r="B14" s="53" t="s">
        <v>2426</v>
      </c>
      <c r="C14" s="54">
        <v>42979</v>
      </c>
      <c r="D14" s="75"/>
      <c r="E14" s="76"/>
      <c r="F14" s="76" t="s">
        <v>42</v>
      </c>
      <c r="G14" s="38" t="s">
        <v>41</v>
      </c>
      <c r="H14" s="77" t="s">
        <v>1641</v>
      </c>
      <c r="I14" s="50"/>
      <c r="J14" s="78"/>
      <c r="K14" s="138"/>
      <c r="L14" s="34">
        <f t="shared" ref="L14:L28" si="0">J14*K14*0.16</f>
        <v>0</v>
      </c>
      <c r="M14" s="33">
        <v>12300</v>
      </c>
    </row>
    <row r="15" spans="1:13" ht="25.5" x14ac:dyDescent="0.3">
      <c r="A15" s="52" t="s">
        <v>2431</v>
      </c>
      <c r="B15" s="53" t="s">
        <v>2427</v>
      </c>
      <c r="C15" s="54">
        <v>42986</v>
      </c>
      <c r="D15" s="75"/>
      <c r="E15" s="76"/>
      <c r="F15" s="76" t="s">
        <v>42</v>
      </c>
      <c r="G15" s="38" t="s">
        <v>41</v>
      </c>
      <c r="H15" s="77" t="s">
        <v>1660</v>
      </c>
      <c r="I15" s="50"/>
      <c r="J15" s="78"/>
      <c r="K15" s="138"/>
      <c r="L15" s="34">
        <f t="shared" si="0"/>
        <v>0</v>
      </c>
      <c r="M15" s="33">
        <v>13500</v>
      </c>
    </row>
    <row r="16" spans="1:13" ht="25.5" x14ac:dyDescent="0.3">
      <c r="A16" s="52" t="s">
        <v>2432</v>
      </c>
      <c r="B16" s="53" t="s">
        <v>2428</v>
      </c>
      <c r="C16" s="54">
        <v>42993</v>
      </c>
      <c r="D16" s="75"/>
      <c r="E16" s="76"/>
      <c r="F16" s="76" t="s">
        <v>42</v>
      </c>
      <c r="G16" s="29" t="s">
        <v>41</v>
      </c>
      <c r="H16" s="77" t="s">
        <v>1667</v>
      </c>
      <c r="I16" s="50"/>
      <c r="J16" s="78"/>
      <c r="K16" s="138"/>
      <c r="L16" s="34">
        <f t="shared" si="0"/>
        <v>0</v>
      </c>
      <c r="M16" s="33">
        <v>14700</v>
      </c>
    </row>
    <row r="17" spans="1:13" ht="25.5" x14ac:dyDescent="0.3">
      <c r="A17" s="52" t="s">
        <v>2433</v>
      </c>
      <c r="B17" s="53" t="s">
        <v>2429</v>
      </c>
      <c r="C17" s="54">
        <v>43000</v>
      </c>
      <c r="D17" s="75"/>
      <c r="E17" s="76" t="s">
        <v>376</v>
      </c>
      <c r="F17" s="76" t="s">
        <v>42</v>
      </c>
      <c r="G17" s="29" t="s">
        <v>41</v>
      </c>
      <c r="H17" s="77" t="s">
        <v>2031</v>
      </c>
      <c r="I17" s="50"/>
      <c r="J17" s="78"/>
      <c r="K17" s="139"/>
      <c r="L17" s="34">
        <f t="shared" si="0"/>
        <v>0</v>
      </c>
      <c r="M17" s="33">
        <v>12600</v>
      </c>
    </row>
    <row r="18" spans="1:13" x14ac:dyDescent="0.3">
      <c r="A18" s="52" t="s">
        <v>2437</v>
      </c>
      <c r="B18" s="53" t="s">
        <v>2436</v>
      </c>
      <c r="C18" s="54">
        <v>43000</v>
      </c>
      <c r="D18" s="92" t="s">
        <v>2131</v>
      </c>
      <c r="E18" s="76">
        <v>42992</v>
      </c>
      <c r="F18" s="76" t="s">
        <v>630</v>
      </c>
      <c r="G18" s="29" t="s">
        <v>94</v>
      </c>
      <c r="H18" s="67" t="s">
        <v>560</v>
      </c>
      <c r="I18" s="31" t="s">
        <v>96</v>
      </c>
      <c r="J18" s="32">
        <v>200</v>
      </c>
      <c r="K18" s="140">
        <v>106.9</v>
      </c>
      <c r="L18" s="34">
        <f t="shared" si="0"/>
        <v>3420.8</v>
      </c>
      <c r="M18" s="33">
        <f>J18*K18+L18</f>
        <v>24800.799999999999</v>
      </c>
    </row>
    <row r="19" spans="1:13" x14ac:dyDescent="0.3">
      <c r="A19" s="52" t="s">
        <v>2437</v>
      </c>
      <c r="B19" s="53" t="s">
        <v>2436</v>
      </c>
      <c r="C19" s="54">
        <v>43000</v>
      </c>
      <c r="D19" s="92" t="s">
        <v>2131</v>
      </c>
      <c r="E19" s="76">
        <v>42992</v>
      </c>
      <c r="F19" s="76" t="s">
        <v>630</v>
      </c>
      <c r="G19" s="29" t="s">
        <v>94</v>
      </c>
      <c r="H19" s="67" t="s">
        <v>562</v>
      </c>
      <c r="I19" s="31" t="s">
        <v>99</v>
      </c>
      <c r="J19" s="32">
        <v>3</v>
      </c>
      <c r="K19" s="140">
        <v>1034.48</v>
      </c>
      <c r="L19" s="34">
        <f t="shared" si="0"/>
        <v>496.55040000000002</v>
      </c>
      <c r="M19" s="33">
        <f>J19*K19+L19-0.79</f>
        <v>3599.2004000000002</v>
      </c>
    </row>
    <row r="20" spans="1:13" s="14" customFormat="1" ht="13.5" x14ac:dyDescent="0.25">
      <c r="A20" s="52" t="s">
        <v>2437</v>
      </c>
      <c r="B20" s="53" t="s">
        <v>2436</v>
      </c>
      <c r="C20" s="54">
        <v>43000</v>
      </c>
      <c r="D20" s="92" t="s">
        <v>2131</v>
      </c>
      <c r="E20" s="76">
        <v>42992</v>
      </c>
      <c r="F20" s="76" t="s">
        <v>630</v>
      </c>
      <c r="G20" s="29" t="s">
        <v>94</v>
      </c>
      <c r="H20" s="67" t="s">
        <v>291</v>
      </c>
      <c r="I20" s="31" t="s">
        <v>96</v>
      </c>
      <c r="J20" s="32">
        <v>1</v>
      </c>
      <c r="K20" s="140">
        <v>3879.31</v>
      </c>
      <c r="L20" s="34">
        <f t="shared" si="0"/>
        <v>620.68960000000004</v>
      </c>
      <c r="M20" s="33">
        <f>J20*K20+L20</f>
        <v>4499.9996000000001</v>
      </c>
    </row>
    <row r="21" spans="1:13" x14ac:dyDescent="0.3">
      <c r="A21" s="52" t="s">
        <v>2439</v>
      </c>
      <c r="B21" s="53" t="s">
        <v>2438</v>
      </c>
      <c r="C21" s="54">
        <v>43000</v>
      </c>
      <c r="D21" s="92" t="s">
        <v>2133</v>
      </c>
      <c r="E21" s="76">
        <v>42992</v>
      </c>
      <c r="F21" s="76" t="s">
        <v>630</v>
      </c>
      <c r="G21" s="29" t="s">
        <v>94</v>
      </c>
      <c r="H21" s="68" t="s">
        <v>81</v>
      </c>
      <c r="I21" s="31" t="s">
        <v>424</v>
      </c>
      <c r="J21" s="32">
        <v>4</v>
      </c>
      <c r="K21" s="140">
        <v>3017.24</v>
      </c>
      <c r="L21" s="34">
        <f t="shared" si="0"/>
        <v>1931.0336</v>
      </c>
      <c r="M21" s="33">
        <f>J21*K21+L21+0.01</f>
        <v>14000.0036</v>
      </c>
    </row>
    <row r="22" spans="1:13" x14ac:dyDescent="0.3">
      <c r="A22" s="52" t="s">
        <v>2443</v>
      </c>
      <c r="B22" s="53" t="s">
        <v>2442</v>
      </c>
      <c r="C22" s="54">
        <v>43000</v>
      </c>
      <c r="D22" s="92" t="s">
        <v>2155</v>
      </c>
      <c r="E22" s="76">
        <v>42992</v>
      </c>
      <c r="F22" s="76" t="s">
        <v>666</v>
      </c>
      <c r="G22" s="29" t="s">
        <v>80</v>
      </c>
      <c r="H22" s="68" t="s">
        <v>2156</v>
      </c>
      <c r="I22" s="31" t="s">
        <v>163</v>
      </c>
      <c r="J22" s="32">
        <v>6</v>
      </c>
      <c r="K22" s="140">
        <v>225</v>
      </c>
      <c r="L22" s="34">
        <f t="shared" si="0"/>
        <v>216</v>
      </c>
      <c r="M22" s="33">
        <f t="shared" ref="M22:M28" si="1">J22*K22+L22</f>
        <v>1566</v>
      </c>
    </row>
    <row r="23" spans="1:13" x14ac:dyDescent="0.3">
      <c r="A23" s="52" t="s">
        <v>2443</v>
      </c>
      <c r="B23" s="53" t="s">
        <v>2442</v>
      </c>
      <c r="C23" s="54">
        <v>43000</v>
      </c>
      <c r="D23" s="92" t="s">
        <v>2155</v>
      </c>
      <c r="E23" s="76">
        <v>42992</v>
      </c>
      <c r="F23" s="76" t="s">
        <v>666</v>
      </c>
      <c r="G23" s="29" t="s">
        <v>80</v>
      </c>
      <c r="H23" s="68" t="s">
        <v>2157</v>
      </c>
      <c r="I23" s="31" t="s">
        <v>96</v>
      </c>
      <c r="J23" s="32">
        <v>5</v>
      </c>
      <c r="K23" s="140">
        <v>15</v>
      </c>
      <c r="L23" s="34">
        <f t="shared" si="0"/>
        <v>12</v>
      </c>
      <c r="M23" s="33">
        <f t="shared" si="1"/>
        <v>87</v>
      </c>
    </row>
    <row r="24" spans="1:13" x14ac:dyDescent="0.3">
      <c r="A24" s="52" t="s">
        <v>2443</v>
      </c>
      <c r="B24" s="53" t="s">
        <v>2442</v>
      </c>
      <c r="C24" s="54">
        <v>43000</v>
      </c>
      <c r="D24" s="92" t="s">
        <v>2155</v>
      </c>
      <c r="E24" s="76">
        <v>42992</v>
      </c>
      <c r="F24" s="76" t="s">
        <v>666</v>
      </c>
      <c r="G24" s="29" t="s">
        <v>80</v>
      </c>
      <c r="H24" s="68" t="s">
        <v>2158</v>
      </c>
      <c r="I24" s="31" t="s">
        <v>468</v>
      </c>
      <c r="J24" s="32">
        <v>2</v>
      </c>
      <c r="K24" s="33">
        <v>35</v>
      </c>
      <c r="L24" s="34">
        <f t="shared" si="0"/>
        <v>11.200000000000001</v>
      </c>
      <c r="M24" s="33">
        <f t="shared" si="1"/>
        <v>81.2</v>
      </c>
    </row>
    <row r="25" spans="1:13" x14ac:dyDescent="0.3">
      <c r="A25" s="52" t="s">
        <v>2443</v>
      </c>
      <c r="B25" s="53" t="s">
        <v>2442</v>
      </c>
      <c r="C25" s="54">
        <v>43000</v>
      </c>
      <c r="D25" s="92" t="s">
        <v>2155</v>
      </c>
      <c r="E25" s="76">
        <v>42992</v>
      </c>
      <c r="F25" s="76" t="s">
        <v>666</v>
      </c>
      <c r="G25" s="29" t="s">
        <v>80</v>
      </c>
      <c r="H25" s="68" t="s">
        <v>2159</v>
      </c>
      <c r="I25" s="31" t="s">
        <v>96</v>
      </c>
      <c r="J25" s="32">
        <v>2</v>
      </c>
      <c r="K25" s="33">
        <v>2</v>
      </c>
      <c r="L25" s="34">
        <f t="shared" si="0"/>
        <v>0.64</v>
      </c>
      <c r="M25" s="33">
        <f t="shared" si="1"/>
        <v>4.6399999999999997</v>
      </c>
    </row>
    <row r="26" spans="1:13" x14ac:dyDescent="0.3">
      <c r="A26" s="52" t="s">
        <v>2443</v>
      </c>
      <c r="B26" s="53" t="s">
        <v>2442</v>
      </c>
      <c r="C26" s="54">
        <v>43000</v>
      </c>
      <c r="D26" s="92" t="s">
        <v>2155</v>
      </c>
      <c r="E26" s="76">
        <v>42992</v>
      </c>
      <c r="F26" s="76" t="s">
        <v>666</v>
      </c>
      <c r="G26" s="29" t="s">
        <v>80</v>
      </c>
      <c r="H26" s="68" t="s">
        <v>2160</v>
      </c>
      <c r="I26" s="31" t="s">
        <v>96</v>
      </c>
      <c r="J26" s="32">
        <v>2</v>
      </c>
      <c r="K26" s="33">
        <v>145</v>
      </c>
      <c r="L26" s="34">
        <f t="shared" si="0"/>
        <v>46.4</v>
      </c>
      <c r="M26" s="33">
        <f t="shared" si="1"/>
        <v>336.4</v>
      </c>
    </row>
    <row r="27" spans="1:13" x14ac:dyDescent="0.3">
      <c r="A27" s="52" t="s">
        <v>2443</v>
      </c>
      <c r="B27" s="53" t="s">
        <v>2442</v>
      </c>
      <c r="C27" s="54">
        <v>43000</v>
      </c>
      <c r="D27" s="92" t="s">
        <v>2155</v>
      </c>
      <c r="E27" s="76">
        <v>42992</v>
      </c>
      <c r="F27" s="76" t="s">
        <v>666</v>
      </c>
      <c r="G27" s="29" t="s">
        <v>80</v>
      </c>
      <c r="H27" s="68" t="s">
        <v>2161</v>
      </c>
      <c r="I27" s="31" t="s">
        <v>96</v>
      </c>
      <c r="J27" s="32">
        <v>2</v>
      </c>
      <c r="K27" s="33">
        <v>105</v>
      </c>
      <c r="L27" s="34">
        <f t="shared" si="0"/>
        <v>33.6</v>
      </c>
      <c r="M27" s="33">
        <f t="shared" si="1"/>
        <v>243.6</v>
      </c>
    </row>
    <row r="28" spans="1:13" x14ac:dyDescent="0.3">
      <c r="A28" s="52" t="s">
        <v>2443</v>
      </c>
      <c r="B28" s="53" t="s">
        <v>2442</v>
      </c>
      <c r="C28" s="54">
        <v>43000</v>
      </c>
      <c r="D28" s="92" t="s">
        <v>2155</v>
      </c>
      <c r="E28" s="76">
        <v>42992</v>
      </c>
      <c r="F28" s="76" t="s">
        <v>666</v>
      </c>
      <c r="G28" s="29" t="s">
        <v>80</v>
      </c>
      <c r="H28" s="68" t="s">
        <v>2162</v>
      </c>
      <c r="I28" s="31" t="s">
        <v>468</v>
      </c>
      <c r="J28" s="32">
        <v>2</v>
      </c>
      <c r="K28" s="33">
        <v>217</v>
      </c>
      <c r="L28" s="34">
        <f t="shared" si="0"/>
        <v>69.44</v>
      </c>
      <c r="M28" s="33">
        <f t="shared" si="1"/>
        <v>503.44</v>
      </c>
    </row>
    <row r="29" spans="1:13" x14ac:dyDescent="0.3">
      <c r="A29" s="52" t="s">
        <v>2445</v>
      </c>
      <c r="B29" s="53" t="s">
        <v>2444</v>
      </c>
      <c r="C29" s="54">
        <v>43000</v>
      </c>
      <c r="D29" s="92" t="s">
        <v>2163</v>
      </c>
      <c r="E29" s="76">
        <v>42992</v>
      </c>
      <c r="F29" s="76" t="s">
        <v>666</v>
      </c>
      <c r="G29" s="29" t="s">
        <v>80</v>
      </c>
      <c r="H29" s="68" t="s">
        <v>2164</v>
      </c>
      <c r="I29" s="31" t="s">
        <v>96</v>
      </c>
      <c r="J29" s="32">
        <v>2</v>
      </c>
      <c r="K29" s="33">
        <v>217</v>
      </c>
      <c r="L29" s="34">
        <f t="shared" ref="L29:L43" si="2">J29*K29*0.16</f>
        <v>69.44</v>
      </c>
      <c r="M29" s="33">
        <f t="shared" ref="M29:M43" si="3">J29*K29+L29</f>
        <v>503.44</v>
      </c>
    </row>
    <row r="30" spans="1:13" x14ac:dyDescent="0.3">
      <c r="A30" s="52" t="s">
        <v>2445</v>
      </c>
      <c r="B30" s="53" t="s">
        <v>2444</v>
      </c>
      <c r="C30" s="54">
        <v>43000</v>
      </c>
      <c r="D30" s="92" t="s">
        <v>2163</v>
      </c>
      <c r="E30" s="76">
        <v>42992</v>
      </c>
      <c r="F30" s="76" t="s">
        <v>666</v>
      </c>
      <c r="G30" s="29" t="s">
        <v>80</v>
      </c>
      <c r="H30" s="68" t="s">
        <v>2165</v>
      </c>
      <c r="I30" s="31" t="s">
        <v>96</v>
      </c>
      <c r="J30" s="32">
        <v>2</v>
      </c>
      <c r="K30" s="33">
        <v>235</v>
      </c>
      <c r="L30" s="34">
        <f t="shared" si="2"/>
        <v>75.2</v>
      </c>
      <c r="M30" s="33">
        <f t="shared" si="3"/>
        <v>545.20000000000005</v>
      </c>
    </row>
    <row r="31" spans="1:13" x14ac:dyDescent="0.3">
      <c r="A31" s="52" t="s">
        <v>2445</v>
      </c>
      <c r="B31" s="53" t="s">
        <v>2444</v>
      </c>
      <c r="C31" s="54">
        <v>43000</v>
      </c>
      <c r="D31" s="92" t="s">
        <v>2163</v>
      </c>
      <c r="E31" s="76">
        <v>42992</v>
      </c>
      <c r="F31" s="76" t="s">
        <v>666</v>
      </c>
      <c r="G31" s="29" t="s">
        <v>80</v>
      </c>
      <c r="H31" s="68" t="s">
        <v>2166</v>
      </c>
      <c r="I31" s="31" t="s">
        <v>96</v>
      </c>
      <c r="J31" s="32">
        <v>1</v>
      </c>
      <c r="K31" s="33">
        <v>1130</v>
      </c>
      <c r="L31" s="34">
        <f t="shared" si="2"/>
        <v>180.8</v>
      </c>
      <c r="M31" s="33">
        <f t="shared" si="3"/>
        <v>1310.8</v>
      </c>
    </row>
    <row r="32" spans="1:13" x14ac:dyDescent="0.3">
      <c r="A32" s="52" t="s">
        <v>2445</v>
      </c>
      <c r="B32" s="53" t="s">
        <v>2444</v>
      </c>
      <c r="C32" s="54">
        <v>43000</v>
      </c>
      <c r="D32" s="92" t="s">
        <v>2163</v>
      </c>
      <c r="E32" s="76">
        <v>42992</v>
      </c>
      <c r="F32" s="76" t="s">
        <v>666</v>
      </c>
      <c r="G32" s="29" t="s">
        <v>80</v>
      </c>
      <c r="H32" s="68" t="s">
        <v>2167</v>
      </c>
      <c r="I32" s="31" t="s">
        <v>96</v>
      </c>
      <c r="J32" s="32">
        <v>1</v>
      </c>
      <c r="K32" s="33">
        <v>529</v>
      </c>
      <c r="L32" s="34">
        <f t="shared" si="2"/>
        <v>84.64</v>
      </c>
      <c r="M32" s="33">
        <f t="shared" si="3"/>
        <v>613.64</v>
      </c>
    </row>
    <row r="33" spans="1:13" x14ac:dyDescent="0.3">
      <c r="A33" s="52" t="s">
        <v>2445</v>
      </c>
      <c r="B33" s="53" t="s">
        <v>2444</v>
      </c>
      <c r="C33" s="54">
        <v>43000</v>
      </c>
      <c r="D33" s="92" t="s">
        <v>2163</v>
      </c>
      <c r="E33" s="76">
        <v>42992</v>
      </c>
      <c r="F33" s="76" t="s">
        <v>666</v>
      </c>
      <c r="G33" s="29" t="s">
        <v>80</v>
      </c>
      <c r="H33" s="68" t="s">
        <v>2168</v>
      </c>
      <c r="I33" s="31" t="s">
        <v>96</v>
      </c>
      <c r="J33" s="32">
        <v>10</v>
      </c>
      <c r="K33" s="33">
        <v>169.65</v>
      </c>
      <c r="L33" s="34">
        <f t="shared" si="2"/>
        <v>271.44</v>
      </c>
      <c r="M33" s="33">
        <f t="shared" si="3"/>
        <v>1967.94</v>
      </c>
    </row>
    <row r="34" spans="1:13" x14ac:dyDescent="0.3">
      <c r="A34" s="52" t="s">
        <v>2445</v>
      </c>
      <c r="B34" s="53" t="s">
        <v>2444</v>
      </c>
      <c r="C34" s="54">
        <v>43000</v>
      </c>
      <c r="D34" s="92" t="s">
        <v>2163</v>
      </c>
      <c r="E34" s="76">
        <v>42992</v>
      </c>
      <c r="F34" s="76" t="s">
        <v>666</v>
      </c>
      <c r="G34" s="29" t="s">
        <v>80</v>
      </c>
      <c r="H34" s="68" t="s">
        <v>293</v>
      </c>
      <c r="I34" s="31" t="s">
        <v>96</v>
      </c>
      <c r="J34" s="32">
        <v>10</v>
      </c>
      <c r="K34" s="33">
        <v>95</v>
      </c>
      <c r="L34" s="34">
        <f t="shared" si="2"/>
        <v>152</v>
      </c>
      <c r="M34" s="33">
        <f t="shared" si="3"/>
        <v>1102</v>
      </c>
    </row>
    <row r="35" spans="1:13" x14ac:dyDescent="0.3">
      <c r="A35" s="52" t="s">
        <v>2445</v>
      </c>
      <c r="B35" s="53" t="s">
        <v>2444</v>
      </c>
      <c r="C35" s="54">
        <v>43000</v>
      </c>
      <c r="D35" s="92" t="s">
        <v>2163</v>
      </c>
      <c r="E35" s="76">
        <v>42992</v>
      </c>
      <c r="F35" s="76" t="s">
        <v>666</v>
      </c>
      <c r="G35" s="29" t="s">
        <v>80</v>
      </c>
      <c r="H35" s="68" t="s">
        <v>279</v>
      </c>
      <c r="I35" s="31" t="s">
        <v>88</v>
      </c>
      <c r="J35" s="32">
        <v>10</v>
      </c>
      <c r="K35" s="33">
        <v>25</v>
      </c>
      <c r="L35" s="34">
        <f t="shared" si="2"/>
        <v>40</v>
      </c>
      <c r="M35" s="33">
        <f t="shared" si="3"/>
        <v>290</v>
      </c>
    </row>
    <row r="36" spans="1:13" x14ac:dyDescent="0.3">
      <c r="A36" s="52" t="s">
        <v>2441</v>
      </c>
      <c r="B36" s="53" t="s">
        <v>2440</v>
      </c>
      <c r="C36" s="54">
        <v>43000</v>
      </c>
      <c r="D36" s="92" t="s">
        <v>2180</v>
      </c>
      <c r="E36" s="76">
        <v>42992</v>
      </c>
      <c r="F36" s="76" t="s">
        <v>630</v>
      </c>
      <c r="G36" s="29" t="s">
        <v>80</v>
      </c>
      <c r="H36" s="68" t="s">
        <v>210</v>
      </c>
      <c r="I36" s="31" t="s">
        <v>257</v>
      </c>
      <c r="J36" s="32">
        <v>20</v>
      </c>
      <c r="K36" s="33">
        <v>159.5</v>
      </c>
      <c r="L36" s="34">
        <f t="shared" si="2"/>
        <v>510.40000000000003</v>
      </c>
      <c r="M36" s="33">
        <f t="shared" si="3"/>
        <v>3700.4</v>
      </c>
    </row>
    <row r="37" spans="1:13" ht="25.5" x14ac:dyDescent="0.3">
      <c r="A37" s="52" t="s">
        <v>2434</v>
      </c>
      <c r="B37" s="53" t="s">
        <v>2435</v>
      </c>
      <c r="C37" s="54">
        <v>43007</v>
      </c>
      <c r="D37" s="92"/>
      <c r="E37" s="76"/>
      <c r="F37" s="76" t="s">
        <v>42</v>
      </c>
      <c r="G37" s="29" t="s">
        <v>41</v>
      </c>
      <c r="H37" s="68" t="s">
        <v>2187</v>
      </c>
      <c r="I37" s="31"/>
      <c r="J37" s="32"/>
      <c r="K37" s="33"/>
      <c r="L37" s="34">
        <f>J37*K37*0.16</f>
        <v>0</v>
      </c>
      <c r="M37" s="33">
        <v>20400</v>
      </c>
    </row>
    <row r="38" spans="1:13" ht="25.5" x14ac:dyDescent="0.3">
      <c r="A38" s="52" t="s">
        <v>2832</v>
      </c>
      <c r="B38" s="53" t="s">
        <v>2828</v>
      </c>
      <c r="C38" s="54">
        <v>43013</v>
      </c>
      <c r="D38" s="92"/>
      <c r="E38" s="76"/>
      <c r="F38" s="76" t="s">
        <v>42</v>
      </c>
      <c r="G38" s="29" t="s">
        <v>41</v>
      </c>
      <c r="H38" s="68" t="s">
        <v>2457</v>
      </c>
      <c r="I38" s="31"/>
      <c r="J38" s="32"/>
      <c r="K38" s="33"/>
      <c r="L38" s="34">
        <f>J38*K38*0.16</f>
        <v>0</v>
      </c>
      <c r="M38" s="33">
        <v>21000</v>
      </c>
    </row>
    <row r="39" spans="1:13" ht="25.5" x14ac:dyDescent="0.3">
      <c r="A39" s="52" t="s">
        <v>2833</v>
      </c>
      <c r="B39" s="53" t="s">
        <v>2829</v>
      </c>
      <c r="C39" s="54">
        <v>43021</v>
      </c>
      <c r="D39" s="92"/>
      <c r="E39" s="76"/>
      <c r="F39" s="76" t="s">
        <v>42</v>
      </c>
      <c r="G39" s="29" t="s">
        <v>41</v>
      </c>
      <c r="H39" s="68" t="s">
        <v>2459</v>
      </c>
      <c r="I39" s="31"/>
      <c r="J39" s="32"/>
      <c r="K39" s="33"/>
      <c r="L39" s="34">
        <f>J39*K39*0.16</f>
        <v>0</v>
      </c>
      <c r="M39" s="33">
        <v>15400</v>
      </c>
    </row>
    <row r="40" spans="1:13" ht="25.5" x14ac:dyDescent="0.3">
      <c r="A40" s="52" t="s">
        <v>2834</v>
      </c>
      <c r="B40" s="53" t="s">
        <v>2830</v>
      </c>
      <c r="C40" s="54">
        <v>43028</v>
      </c>
      <c r="D40" s="92"/>
      <c r="E40" s="76"/>
      <c r="F40" s="76" t="s">
        <v>42</v>
      </c>
      <c r="G40" s="29" t="s">
        <v>41</v>
      </c>
      <c r="H40" s="68" t="s">
        <v>2510</v>
      </c>
      <c r="I40" s="31"/>
      <c r="J40" s="32"/>
      <c r="K40" s="33"/>
      <c r="L40" s="34">
        <f>J40*K40*0.16</f>
        <v>0</v>
      </c>
      <c r="M40" s="33">
        <v>16000</v>
      </c>
    </row>
    <row r="41" spans="1:13" ht="25.5" x14ac:dyDescent="0.3">
      <c r="A41" s="52" t="s">
        <v>2835</v>
      </c>
      <c r="B41" s="53" t="s">
        <v>2831</v>
      </c>
      <c r="C41" s="54">
        <v>43035</v>
      </c>
      <c r="D41" s="92"/>
      <c r="E41" s="76"/>
      <c r="F41" s="76" t="s">
        <v>42</v>
      </c>
      <c r="G41" s="29" t="s">
        <v>41</v>
      </c>
      <c r="H41" s="68" t="s">
        <v>2601</v>
      </c>
      <c r="I41" s="31"/>
      <c r="J41" s="32"/>
      <c r="K41" s="33"/>
      <c r="L41" s="34">
        <f>J41*K41*0.16</f>
        <v>0</v>
      </c>
      <c r="M41" s="33">
        <v>5700</v>
      </c>
    </row>
    <row r="42" spans="1:13" ht="25.5" x14ac:dyDescent="0.3">
      <c r="A42" s="52" t="s">
        <v>3257</v>
      </c>
      <c r="B42" s="53" t="s">
        <v>3256</v>
      </c>
      <c r="C42" s="54">
        <v>43042</v>
      </c>
      <c r="D42" s="92"/>
      <c r="E42" s="76"/>
      <c r="F42" s="76" t="s">
        <v>42</v>
      </c>
      <c r="G42" s="29" t="s">
        <v>41</v>
      </c>
      <c r="H42" s="68" t="s">
        <v>2603</v>
      </c>
      <c r="I42" s="31"/>
      <c r="J42" s="32"/>
      <c r="K42" s="33"/>
      <c r="L42" s="34">
        <f t="shared" si="2"/>
        <v>0</v>
      </c>
      <c r="M42" s="33">
        <v>5700</v>
      </c>
    </row>
    <row r="43" spans="1:13" x14ac:dyDescent="0.3">
      <c r="A43" s="52" t="s">
        <v>3866</v>
      </c>
      <c r="B43" s="53" t="s">
        <v>3865</v>
      </c>
      <c r="C43" s="54">
        <v>43087</v>
      </c>
      <c r="D43" s="92" t="s">
        <v>2599</v>
      </c>
      <c r="E43" s="76">
        <v>43075</v>
      </c>
      <c r="F43" s="76" t="s">
        <v>630</v>
      </c>
      <c r="G43" s="29" t="s">
        <v>80</v>
      </c>
      <c r="H43" s="68" t="s">
        <v>81</v>
      </c>
      <c r="I43" s="31" t="s">
        <v>96</v>
      </c>
      <c r="J43" s="32">
        <v>16</v>
      </c>
      <c r="K43" s="33">
        <v>150.86199999999999</v>
      </c>
      <c r="L43" s="34">
        <f t="shared" si="2"/>
        <v>386.20672000000002</v>
      </c>
      <c r="M43" s="33">
        <f t="shared" si="3"/>
        <v>2799.99872</v>
      </c>
    </row>
    <row r="44" spans="1:13" x14ac:dyDescent="0.3">
      <c r="A44" s="26"/>
      <c r="B44" s="26"/>
      <c r="C44" s="26"/>
      <c r="D44" s="28"/>
      <c r="E44" s="27"/>
      <c r="F44" s="27"/>
      <c r="G44" s="29"/>
      <c r="H44" s="67"/>
      <c r="I44" s="31"/>
      <c r="J44" s="32"/>
      <c r="K44" s="33"/>
      <c r="L44" s="34"/>
      <c r="M44" s="33">
        <f>SUM(M14:M43)</f>
        <v>199855.70232000001</v>
      </c>
    </row>
    <row r="46" spans="1:13" x14ac:dyDescent="0.3">
      <c r="A46" s="48" t="s">
        <v>35</v>
      </c>
      <c r="B46" s="46" t="s">
        <v>1648</v>
      </c>
    </row>
    <row r="47" spans="1:13" x14ac:dyDescent="0.3">
      <c r="A47" s="18"/>
      <c r="B47" s="15"/>
    </row>
    <row r="48" spans="1:13" x14ac:dyDescent="0.3">
      <c r="A48" s="18"/>
      <c r="B48" s="15"/>
      <c r="D48" s="62"/>
    </row>
    <row r="49" spans="1:13" x14ac:dyDescent="0.3">
      <c r="A49" s="18"/>
      <c r="B49" s="15"/>
    </row>
    <row r="50" spans="1:13" x14ac:dyDescent="0.3">
      <c r="A50" s="18"/>
      <c r="B50" s="15"/>
    </row>
    <row r="51" spans="1:13" x14ac:dyDescent="0.3">
      <c r="A51" s="18"/>
      <c r="B51" s="15"/>
    </row>
    <row r="52" spans="1:13" x14ac:dyDescent="0.3">
      <c r="A52" s="18"/>
      <c r="B52" s="15"/>
    </row>
    <row r="53" spans="1:13" x14ac:dyDescent="0.3">
      <c r="A53" s="18"/>
      <c r="B53" s="15"/>
    </row>
    <row r="54" spans="1:13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x14ac:dyDescent="0.3">
      <c r="A55" s="261" t="s">
        <v>27</v>
      </c>
      <c r="B55" s="261"/>
      <c r="C55" s="261"/>
      <c r="D55" s="39"/>
      <c r="E55" s="261" t="s">
        <v>28</v>
      </c>
      <c r="F55" s="261"/>
      <c r="G55" s="39"/>
      <c r="H55" s="164" t="s">
        <v>29</v>
      </c>
      <c r="I55" s="39"/>
      <c r="J55" s="41"/>
      <c r="K55" s="164" t="s">
        <v>30</v>
      </c>
      <c r="L55" s="41"/>
      <c r="M55" s="39"/>
    </row>
    <row r="56" spans="1:13" ht="13.9" customHeight="1" x14ac:dyDescent="0.3">
      <c r="A56" s="263" t="s">
        <v>0</v>
      </c>
      <c r="B56" s="263"/>
      <c r="C56" s="263"/>
      <c r="D56" s="39"/>
      <c r="E56" s="262" t="s">
        <v>1</v>
      </c>
      <c r="F56" s="262"/>
      <c r="G56" s="39"/>
      <c r="H56" s="42" t="s">
        <v>2</v>
      </c>
      <c r="I56" s="39"/>
      <c r="J56" s="262" t="s">
        <v>31</v>
      </c>
      <c r="K56" s="262"/>
      <c r="L56" s="262"/>
      <c r="M56" s="39"/>
    </row>
    <row r="57" spans="1:13" x14ac:dyDescent="0.3">
      <c r="A57" s="253"/>
      <c r="B57" s="253"/>
      <c r="C57" s="253"/>
    </row>
    <row r="58" spans="1:13" s="15" customFormat="1" ht="15" customHeight="1" x14ac:dyDescent="0.25">
      <c r="A58" s="257" t="s">
        <v>6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</row>
  </sheetData>
  <customSheetViews>
    <customSheetView guid="{B46C6F73-E576-4327-952E-D30557363BE2}" showPageBreaks="1" topLeftCell="H22">
      <selection activeCell="K46" sqref="K4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22">
      <selection activeCell="K46" sqref="K4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58:M58"/>
    <mergeCell ref="A11:B11"/>
    <mergeCell ref="C11:G11"/>
    <mergeCell ref="I11:M11"/>
    <mergeCell ref="E55:F55"/>
    <mergeCell ref="E56:F56"/>
    <mergeCell ref="J56:L56"/>
    <mergeCell ref="A55:C55"/>
    <mergeCell ref="A56:C56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123"/>
  <sheetViews>
    <sheetView topLeftCell="H96" workbookViewId="0">
      <selection activeCell="M110" sqref="M110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.4257812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.75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3">
      <c r="A5" s="85" t="s">
        <v>7</v>
      </c>
      <c r="B5" s="48" t="s">
        <v>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9" customHeight="1" x14ac:dyDescent="0.3">
      <c r="A6" s="18"/>
      <c r="B6" s="18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223</v>
      </c>
      <c r="D11" s="259"/>
      <c r="E11" s="259"/>
      <c r="F11" s="259"/>
      <c r="G11" s="259"/>
      <c r="H11" s="8" t="s">
        <v>13</v>
      </c>
      <c r="I11" s="271" t="s">
        <v>2842</v>
      </c>
      <c r="J11" s="271"/>
      <c r="K11" s="271"/>
      <c r="L11" s="271"/>
      <c r="M11" s="271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0"/>
      <c r="B14" s="116" t="s">
        <v>899</v>
      </c>
      <c r="C14" s="120">
        <v>42867</v>
      </c>
      <c r="D14" s="22"/>
      <c r="E14" s="23"/>
      <c r="F14" s="116" t="s">
        <v>42</v>
      </c>
      <c r="G14" s="29" t="s">
        <v>41</v>
      </c>
      <c r="H14" s="77" t="s">
        <v>221</v>
      </c>
      <c r="I14" s="21"/>
      <c r="J14" s="24"/>
      <c r="K14" s="21"/>
      <c r="L14" s="34">
        <f t="shared" ref="L14:L20" si="0">J14*K14*0.16</f>
        <v>0</v>
      </c>
      <c r="M14" s="33">
        <v>23000</v>
      </c>
    </row>
    <row r="15" spans="1:13" ht="25.5" x14ac:dyDescent="0.3">
      <c r="A15" s="50"/>
      <c r="B15" s="116" t="s">
        <v>900</v>
      </c>
      <c r="C15" s="120">
        <v>42874</v>
      </c>
      <c r="D15" s="22"/>
      <c r="E15" s="23"/>
      <c r="F15" s="116" t="s">
        <v>42</v>
      </c>
      <c r="G15" s="29" t="s">
        <v>41</v>
      </c>
      <c r="H15" s="77" t="s">
        <v>253</v>
      </c>
      <c r="I15" s="21"/>
      <c r="J15" s="24"/>
      <c r="K15" s="21"/>
      <c r="L15" s="34">
        <f t="shared" si="0"/>
        <v>0</v>
      </c>
      <c r="M15" s="33">
        <v>26300</v>
      </c>
    </row>
    <row r="16" spans="1:13" ht="25.5" x14ac:dyDescent="0.3">
      <c r="A16" s="50"/>
      <c r="B16" s="116" t="s">
        <v>901</v>
      </c>
      <c r="C16" s="120">
        <v>42881</v>
      </c>
      <c r="D16" s="22"/>
      <c r="E16" s="23"/>
      <c r="F16" s="116" t="s">
        <v>42</v>
      </c>
      <c r="G16" s="29" t="s">
        <v>41</v>
      </c>
      <c r="H16" s="77" t="s">
        <v>270</v>
      </c>
      <c r="I16" s="21"/>
      <c r="J16" s="24"/>
      <c r="K16" s="21"/>
      <c r="L16" s="34">
        <f t="shared" si="0"/>
        <v>0</v>
      </c>
      <c r="M16" s="33">
        <v>24550</v>
      </c>
    </row>
    <row r="17" spans="1:13" x14ac:dyDescent="0.3">
      <c r="A17" s="119" t="s">
        <v>902</v>
      </c>
      <c r="B17" s="116" t="s">
        <v>903</v>
      </c>
      <c r="C17" s="120">
        <v>42885</v>
      </c>
      <c r="D17" s="75" t="s">
        <v>277</v>
      </c>
      <c r="E17" s="76">
        <v>42872</v>
      </c>
      <c r="F17" s="116" t="s">
        <v>630</v>
      </c>
      <c r="G17" s="29" t="s">
        <v>80</v>
      </c>
      <c r="H17" s="77" t="s">
        <v>93</v>
      </c>
      <c r="I17" s="50" t="s">
        <v>60</v>
      </c>
      <c r="J17" s="78">
        <v>4</v>
      </c>
      <c r="K17" s="50">
        <v>2413.8000000000002</v>
      </c>
      <c r="L17" s="34">
        <f t="shared" si="0"/>
        <v>1544.8320000000001</v>
      </c>
      <c r="M17" s="33">
        <f>J17*K17+L17</f>
        <v>11200.032000000001</v>
      </c>
    </row>
    <row r="18" spans="1:13" x14ac:dyDescent="0.3">
      <c r="A18" s="119" t="s">
        <v>904</v>
      </c>
      <c r="B18" s="116" t="s">
        <v>905</v>
      </c>
      <c r="C18" s="120">
        <v>42885</v>
      </c>
      <c r="D18" s="43" t="s">
        <v>278</v>
      </c>
      <c r="E18" s="27">
        <v>42872</v>
      </c>
      <c r="F18" s="116" t="s">
        <v>666</v>
      </c>
      <c r="G18" s="29" t="s">
        <v>80</v>
      </c>
      <c r="H18" s="67" t="s">
        <v>84</v>
      </c>
      <c r="I18" s="31" t="s">
        <v>96</v>
      </c>
      <c r="J18" s="32">
        <v>150</v>
      </c>
      <c r="K18" s="33">
        <v>95</v>
      </c>
      <c r="L18" s="34">
        <f t="shared" si="0"/>
        <v>2280</v>
      </c>
      <c r="M18" s="33">
        <f>J18*K18+L18</f>
        <v>16530</v>
      </c>
    </row>
    <row r="19" spans="1:13" x14ac:dyDescent="0.3">
      <c r="A19" s="119" t="s">
        <v>904</v>
      </c>
      <c r="B19" s="116" t="s">
        <v>905</v>
      </c>
      <c r="C19" s="120">
        <v>42885</v>
      </c>
      <c r="D19" s="43" t="s">
        <v>278</v>
      </c>
      <c r="E19" s="27">
        <v>42872</v>
      </c>
      <c r="F19" s="116" t="s">
        <v>666</v>
      </c>
      <c r="G19" s="29" t="s">
        <v>80</v>
      </c>
      <c r="H19" s="67" t="s">
        <v>279</v>
      </c>
      <c r="I19" s="31" t="s">
        <v>244</v>
      </c>
      <c r="J19" s="32">
        <v>100</v>
      </c>
      <c r="K19" s="33">
        <v>25</v>
      </c>
      <c r="L19" s="34">
        <f t="shared" si="0"/>
        <v>400</v>
      </c>
      <c r="M19" s="33">
        <f>J19*K19+L19</f>
        <v>2900</v>
      </c>
    </row>
    <row r="20" spans="1:13" s="14" customFormat="1" ht="12.75" x14ac:dyDescent="0.2">
      <c r="A20" s="119" t="s">
        <v>904</v>
      </c>
      <c r="B20" s="116" t="s">
        <v>905</v>
      </c>
      <c r="C20" s="120">
        <v>42885</v>
      </c>
      <c r="D20" s="43" t="s">
        <v>278</v>
      </c>
      <c r="E20" s="27">
        <v>42872</v>
      </c>
      <c r="F20" s="116" t="s">
        <v>666</v>
      </c>
      <c r="G20" s="29" t="s">
        <v>80</v>
      </c>
      <c r="H20" s="67" t="s">
        <v>280</v>
      </c>
      <c r="I20" s="31" t="s">
        <v>96</v>
      </c>
      <c r="J20" s="32">
        <v>4</v>
      </c>
      <c r="K20" s="33">
        <v>170</v>
      </c>
      <c r="L20" s="34">
        <f t="shared" si="0"/>
        <v>108.8</v>
      </c>
      <c r="M20" s="33">
        <f>J20*K20+L20</f>
        <v>788.8</v>
      </c>
    </row>
    <row r="21" spans="1:13" s="14" customFormat="1" ht="12.75" x14ac:dyDescent="0.2">
      <c r="A21" s="119" t="s">
        <v>904</v>
      </c>
      <c r="B21" s="116" t="s">
        <v>905</v>
      </c>
      <c r="C21" s="120">
        <v>42885</v>
      </c>
      <c r="D21" s="43" t="s">
        <v>278</v>
      </c>
      <c r="E21" s="27">
        <v>42872</v>
      </c>
      <c r="F21" s="116" t="s">
        <v>666</v>
      </c>
      <c r="G21" s="29" t="s">
        <v>80</v>
      </c>
      <c r="H21" s="67" t="s">
        <v>136</v>
      </c>
      <c r="I21" s="31" t="s">
        <v>244</v>
      </c>
      <c r="J21" s="32">
        <v>150</v>
      </c>
      <c r="K21" s="33">
        <v>25</v>
      </c>
      <c r="L21" s="34">
        <f t="shared" ref="L21:L28" si="1">J21*K21*0.16</f>
        <v>600</v>
      </c>
      <c r="M21" s="33">
        <f t="shared" ref="M21:M27" si="2">J21*K21+L21</f>
        <v>4350</v>
      </c>
    </row>
    <row r="22" spans="1:13" s="14" customFormat="1" ht="12.75" x14ac:dyDescent="0.2">
      <c r="A22" s="119" t="s">
        <v>904</v>
      </c>
      <c r="B22" s="116" t="s">
        <v>905</v>
      </c>
      <c r="C22" s="120">
        <v>42885</v>
      </c>
      <c r="D22" s="43" t="s">
        <v>278</v>
      </c>
      <c r="E22" s="27">
        <v>42872</v>
      </c>
      <c r="F22" s="116" t="s">
        <v>666</v>
      </c>
      <c r="G22" s="29" t="s">
        <v>80</v>
      </c>
      <c r="H22" s="67" t="s">
        <v>276</v>
      </c>
      <c r="I22" s="31" t="s">
        <v>244</v>
      </c>
      <c r="J22" s="32">
        <v>10</v>
      </c>
      <c r="K22" s="33">
        <v>28.45</v>
      </c>
      <c r="L22" s="34">
        <f t="shared" si="1"/>
        <v>45.52</v>
      </c>
      <c r="M22" s="33">
        <f t="shared" si="2"/>
        <v>330.02</v>
      </c>
    </row>
    <row r="23" spans="1:13" s="14" customFormat="1" ht="12.75" x14ac:dyDescent="0.2">
      <c r="A23" s="119" t="s">
        <v>904</v>
      </c>
      <c r="B23" s="116" t="s">
        <v>905</v>
      </c>
      <c r="C23" s="120">
        <v>42885</v>
      </c>
      <c r="D23" s="43" t="s">
        <v>278</v>
      </c>
      <c r="E23" s="27">
        <v>42872</v>
      </c>
      <c r="F23" s="116" t="s">
        <v>666</v>
      </c>
      <c r="G23" s="29" t="s">
        <v>80</v>
      </c>
      <c r="H23" s="67" t="s">
        <v>281</v>
      </c>
      <c r="I23" s="31" t="s">
        <v>244</v>
      </c>
      <c r="J23" s="32">
        <v>5</v>
      </c>
      <c r="K23" s="33">
        <v>28.45</v>
      </c>
      <c r="L23" s="34">
        <f t="shared" si="1"/>
        <v>22.76</v>
      </c>
      <c r="M23" s="33">
        <f t="shared" si="2"/>
        <v>165.01</v>
      </c>
    </row>
    <row r="24" spans="1:13" s="14" customFormat="1" ht="12.75" x14ac:dyDescent="0.2">
      <c r="A24" s="119" t="s">
        <v>906</v>
      </c>
      <c r="B24" s="116" t="s">
        <v>907</v>
      </c>
      <c r="C24" s="120">
        <v>42885</v>
      </c>
      <c r="D24" s="44">
        <v>33</v>
      </c>
      <c r="E24" s="27">
        <v>42872</v>
      </c>
      <c r="F24" s="116" t="s">
        <v>630</v>
      </c>
      <c r="G24" s="29" t="s">
        <v>94</v>
      </c>
      <c r="H24" s="67" t="s">
        <v>256</v>
      </c>
      <c r="I24" s="31" t="s">
        <v>99</v>
      </c>
      <c r="J24" s="32">
        <v>1</v>
      </c>
      <c r="K24" s="33">
        <v>7241.37</v>
      </c>
      <c r="L24" s="34">
        <f t="shared" si="1"/>
        <v>1158.6192000000001</v>
      </c>
      <c r="M24" s="33">
        <f t="shared" si="2"/>
        <v>8399.9892</v>
      </c>
    </row>
    <row r="25" spans="1:13" s="14" customFormat="1" ht="12.75" x14ac:dyDescent="0.2">
      <c r="A25" s="119" t="s">
        <v>908</v>
      </c>
      <c r="B25" s="116" t="s">
        <v>909</v>
      </c>
      <c r="C25" s="120">
        <v>42885</v>
      </c>
      <c r="D25" s="44" t="s">
        <v>302</v>
      </c>
      <c r="E25" s="27">
        <v>42872</v>
      </c>
      <c r="F25" s="116" t="s">
        <v>631</v>
      </c>
      <c r="G25" s="29" t="s">
        <v>138</v>
      </c>
      <c r="H25" s="67" t="s">
        <v>139</v>
      </c>
      <c r="I25" s="31" t="s">
        <v>142</v>
      </c>
      <c r="J25" s="32">
        <v>3</v>
      </c>
      <c r="K25" s="33">
        <v>1540</v>
      </c>
      <c r="L25" s="34">
        <f t="shared" si="1"/>
        <v>739.2</v>
      </c>
      <c r="M25" s="33">
        <f t="shared" si="2"/>
        <v>5359.2</v>
      </c>
    </row>
    <row r="26" spans="1:13" s="14" customFormat="1" ht="12.75" x14ac:dyDescent="0.2">
      <c r="A26" s="119" t="s">
        <v>908</v>
      </c>
      <c r="B26" s="116" t="s">
        <v>909</v>
      </c>
      <c r="C26" s="120">
        <v>42885</v>
      </c>
      <c r="D26" s="44" t="s">
        <v>302</v>
      </c>
      <c r="E26" s="27">
        <v>42872</v>
      </c>
      <c r="F26" s="116" t="s">
        <v>631</v>
      </c>
      <c r="G26" s="29" t="s">
        <v>138</v>
      </c>
      <c r="H26" s="67" t="s">
        <v>141</v>
      </c>
      <c r="I26" s="31" t="s">
        <v>142</v>
      </c>
      <c r="J26" s="32">
        <v>2</v>
      </c>
      <c r="K26" s="33">
        <v>1485</v>
      </c>
      <c r="L26" s="34">
        <f t="shared" si="1"/>
        <v>475.2</v>
      </c>
      <c r="M26" s="33">
        <f t="shared" si="2"/>
        <v>3445.2</v>
      </c>
    </row>
    <row r="27" spans="1:13" s="14" customFormat="1" ht="12.75" x14ac:dyDescent="0.2">
      <c r="A27" s="119" t="s">
        <v>908</v>
      </c>
      <c r="B27" s="116" t="s">
        <v>909</v>
      </c>
      <c r="C27" s="120">
        <v>42885</v>
      </c>
      <c r="D27" s="44" t="s">
        <v>302</v>
      </c>
      <c r="E27" s="27">
        <v>42872</v>
      </c>
      <c r="F27" s="116" t="s">
        <v>631</v>
      </c>
      <c r="G27" s="29" t="s">
        <v>138</v>
      </c>
      <c r="H27" s="67" t="s">
        <v>78</v>
      </c>
      <c r="I27" s="31" t="s">
        <v>142</v>
      </c>
      <c r="J27" s="32">
        <v>5</v>
      </c>
      <c r="K27" s="33">
        <v>495</v>
      </c>
      <c r="L27" s="34">
        <f t="shared" si="1"/>
        <v>396</v>
      </c>
      <c r="M27" s="33">
        <f t="shared" si="2"/>
        <v>2871</v>
      </c>
    </row>
    <row r="28" spans="1:13" s="14" customFormat="1" ht="25.5" x14ac:dyDescent="0.2">
      <c r="A28" s="26"/>
      <c r="B28" s="116" t="s">
        <v>910</v>
      </c>
      <c r="C28" s="120">
        <v>42888</v>
      </c>
      <c r="D28" s="44"/>
      <c r="E28" s="27"/>
      <c r="F28" s="116" t="s">
        <v>42</v>
      </c>
      <c r="G28" s="29" t="s">
        <v>41</v>
      </c>
      <c r="H28" s="67" t="s">
        <v>311</v>
      </c>
      <c r="I28" s="31"/>
      <c r="J28" s="32"/>
      <c r="K28" s="33"/>
      <c r="L28" s="34">
        <f t="shared" si="1"/>
        <v>0</v>
      </c>
      <c r="M28" s="33">
        <v>20950</v>
      </c>
    </row>
    <row r="29" spans="1:13" ht="25.5" x14ac:dyDescent="0.3">
      <c r="A29" s="26"/>
      <c r="B29" s="116" t="s">
        <v>911</v>
      </c>
      <c r="C29" s="120">
        <v>42895</v>
      </c>
      <c r="D29" s="43"/>
      <c r="E29" s="27"/>
      <c r="F29" s="116" t="s">
        <v>42</v>
      </c>
      <c r="G29" s="29" t="s">
        <v>41</v>
      </c>
      <c r="H29" s="68" t="s">
        <v>315</v>
      </c>
      <c r="I29" s="31"/>
      <c r="J29" s="32"/>
      <c r="K29" s="33"/>
      <c r="L29" s="34">
        <f t="shared" ref="L29:L48" si="3">J29*K29*0.16</f>
        <v>0</v>
      </c>
      <c r="M29" s="33">
        <v>19900</v>
      </c>
    </row>
    <row r="30" spans="1:13" x14ac:dyDescent="0.3">
      <c r="A30" s="119" t="s">
        <v>912</v>
      </c>
      <c r="B30" s="116" t="s">
        <v>913</v>
      </c>
      <c r="C30" s="120">
        <v>42893</v>
      </c>
      <c r="D30" s="43" t="s">
        <v>332</v>
      </c>
      <c r="E30" s="27">
        <v>42878</v>
      </c>
      <c r="F30" s="116" t="s">
        <v>630</v>
      </c>
      <c r="G30" s="29" t="s">
        <v>58</v>
      </c>
      <c r="H30" s="68" t="s">
        <v>210</v>
      </c>
      <c r="I30" s="31" t="s">
        <v>60</v>
      </c>
      <c r="J30" s="32">
        <v>4</v>
      </c>
      <c r="K30" s="33">
        <v>2758.62</v>
      </c>
      <c r="L30" s="34">
        <f t="shared" si="3"/>
        <v>1765.5167999999999</v>
      </c>
      <c r="M30" s="33">
        <f t="shared" ref="M30:M43" si="4">J30*K30+L30</f>
        <v>12799.996799999999</v>
      </c>
    </row>
    <row r="31" spans="1:13" x14ac:dyDescent="0.3">
      <c r="A31" s="119" t="s">
        <v>914</v>
      </c>
      <c r="B31" s="116" t="s">
        <v>915</v>
      </c>
      <c r="C31" s="120">
        <v>42898</v>
      </c>
      <c r="D31" s="43">
        <v>472</v>
      </c>
      <c r="E31" s="27">
        <v>42892</v>
      </c>
      <c r="F31" s="116" t="s">
        <v>631</v>
      </c>
      <c r="G31" s="29" t="s">
        <v>214</v>
      </c>
      <c r="H31" s="68" t="s">
        <v>141</v>
      </c>
      <c r="I31" s="31" t="s">
        <v>142</v>
      </c>
      <c r="J31" s="32">
        <v>2</v>
      </c>
      <c r="K31" s="33">
        <v>1540</v>
      </c>
      <c r="L31" s="34">
        <f t="shared" si="3"/>
        <v>492.8</v>
      </c>
      <c r="M31" s="33">
        <f t="shared" si="4"/>
        <v>3572.8</v>
      </c>
    </row>
    <row r="32" spans="1:13" x14ac:dyDescent="0.3">
      <c r="A32" s="119" t="s">
        <v>914</v>
      </c>
      <c r="B32" s="116" t="s">
        <v>915</v>
      </c>
      <c r="C32" s="120">
        <v>42898</v>
      </c>
      <c r="D32" s="43">
        <v>472</v>
      </c>
      <c r="E32" s="27">
        <v>42892</v>
      </c>
      <c r="F32" s="116" t="s">
        <v>631</v>
      </c>
      <c r="G32" s="29" t="s">
        <v>214</v>
      </c>
      <c r="H32" s="68" t="s">
        <v>215</v>
      </c>
      <c r="I32" s="31" t="s">
        <v>142</v>
      </c>
      <c r="J32" s="32">
        <v>3</v>
      </c>
      <c r="K32" s="33">
        <v>1540</v>
      </c>
      <c r="L32" s="34">
        <f t="shared" si="3"/>
        <v>739.2</v>
      </c>
      <c r="M32" s="33">
        <f t="shared" si="4"/>
        <v>5359.2</v>
      </c>
    </row>
    <row r="33" spans="1:13" x14ac:dyDescent="0.3">
      <c r="A33" s="119" t="s">
        <v>914</v>
      </c>
      <c r="B33" s="116" t="s">
        <v>915</v>
      </c>
      <c r="C33" s="120">
        <v>42898</v>
      </c>
      <c r="D33" s="43">
        <v>472</v>
      </c>
      <c r="E33" s="27">
        <v>42892</v>
      </c>
      <c r="F33" s="116" t="s">
        <v>631</v>
      </c>
      <c r="G33" s="29" t="s">
        <v>214</v>
      </c>
      <c r="H33" s="67" t="s">
        <v>78</v>
      </c>
      <c r="I33" s="31" t="s">
        <v>79</v>
      </c>
      <c r="J33" s="32">
        <v>5</v>
      </c>
      <c r="K33" s="33">
        <v>495</v>
      </c>
      <c r="L33" s="34">
        <f t="shared" si="3"/>
        <v>396</v>
      </c>
      <c r="M33" s="33">
        <f t="shared" si="4"/>
        <v>2871</v>
      </c>
    </row>
    <row r="34" spans="1:13" ht="25.5" x14ac:dyDescent="0.3">
      <c r="A34" s="119" t="s">
        <v>916</v>
      </c>
      <c r="B34" s="116" t="s">
        <v>917</v>
      </c>
      <c r="C34" s="120">
        <v>42898</v>
      </c>
      <c r="D34" s="43">
        <v>7795</v>
      </c>
      <c r="E34" s="27">
        <v>42877</v>
      </c>
      <c r="F34" s="116" t="s">
        <v>666</v>
      </c>
      <c r="G34" s="38" t="s">
        <v>351</v>
      </c>
      <c r="H34" s="67" t="s">
        <v>367</v>
      </c>
      <c r="I34" s="31" t="s">
        <v>96</v>
      </c>
      <c r="J34" s="32">
        <v>20</v>
      </c>
      <c r="K34" s="33">
        <v>701.72</v>
      </c>
      <c r="L34" s="34">
        <f t="shared" si="3"/>
        <v>2245.5040000000004</v>
      </c>
      <c r="M34" s="33">
        <f t="shared" si="4"/>
        <v>16279.904000000002</v>
      </c>
    </row>
    <row r="35" spans="1:13" ht="25.5" x14ac:dyDescent="0.3">
      <c r="A35" s="119" t="s">
        <v>916</v>
      </c>
      <c r="B35" s="116" t="s">
        <v>917</v>
      </c>
      <c r="C35" s="120">
        <v>42898</v>
      </c>
      <c r="D35" s="43">
        <v>7795</v>
      </c>
      <c r="E35" s="27">
        <v>42877</v>
      </c>
      <c r="F35" s="116" t="s">
        <v>666</v>
      </c>
      <c r="G35" s="38" t="s">
        <v>351</v>
      </c>
      <c r="H35" s="67" t="s">
        <v>368</v>
      </c>
      <c r="I35" s="31" t="s">
        <v>96</v>
      </c>
      <c r="J35" s="32">
        <v>2</v>
      </c>
      <c r="K35" s="33">
        <v>79.31</v>
      </c>
      <c r="L35" s="34">
        <f t="shared" si="3"/>
        <v>25.379200000000001</v>
      </c>
      <c r="M35" s="33">
        <f t="shared" si="4"/>
        <v>183.9992</v>
      </c>
    </row>
    <row r="36" spans="1:13" ht="25.5" x14ac:dyDescent="0.3">
      <c r="A36" s="119" t="s">
        <v>916</v>
      </c>
      <c r="B36" s="116" t="s">
        <v>917</v>
      </c>
      <c r="C36" s="120">
        <v>42898</v>
      </c>
      <c r="D36" s="43">
        <v>7795</v>
      </c>
      <c r="E36" s="27">
        <v>42877</v>
      </c>
      <c r="F36" s="116" t="s">
        <v>666</v>
      </c>
      <c r="G36" s="38" t="s">
        <v>351</v>
      </c>
      <c r="H36" s="67" t="s">
        <v>369</v>
      </c>
      <c r="I36" s="31" t="s">
        <v>358</v>
      </c>
      <c r="J36" s="32">
        <v>2</v>
      </c>
      <c r="K36" s="33">
        <v>900.86</v>
      </c>
      <c r="L36" s="34">
        <f t="shared" si="3"/>
        <v>288.27519999999998</v>
      </c>
      <c r="M36" s="33">
        <f t="shared" si="4"/>
        <v>2089.9951999999998</v>
      </c>
    </row>
    <row r="37" spans="1:13" ht="25.5" x14ac:dyDescent="0.3">
      <c r="A37" s="119" t="s">
        <v>916</v>
      </c>
      <c r="B37" s="116" t="s">
        <v>917</v>
      </c>
      <c r="C37" s="120">
        <v>42898</v>
      </c>
      <c r="D37" s="43">
        <v>7795</v>
      </c>
      <c r="E37" s="27">
        <v>42877</v>
      </c>
      <c r="F37" s="116" t="s">
        <v>666</v>
      </c>
      <c r="G37" s="38" t="s">
        <v>351</v>
      </c>
      <c r="H37" s="67" t="s">
        <v>370</v>
      </c>
      <c r="I37" s="31" t="s">
        <v>355</v>
      </c>
      <c r="J37" s="32">
        <v>2</v>
      </c>
      <c r="K37" s="33">
        <v>349.13</v>
      </c>
      <c r="L37" s="34">
        <f t="shared" si="3"/>
        <v>111.7216</v>
      </c>
      <c r="M37" s="33">
        <f t="shared" si="4"/>
        <v>809.98159999999996</v>
      </c>
    </row>
    <row r="38" spans="1:13" ht="25.5" x14ac:dyDescent="0.3">
      <c r="A38" s="119" t="s">
        <v>916</v>
      </c>
      <c r="B38" s="116" t="s">
        <v>917</v>
      </c>
      <c r="C38" s="120">
        <v>42898</v>
      </c>
      <c r="D38" s="43">
        <v>7795</v>
      </c>
      <c r="E38" s="27">
        <v>42877</v>
      </c>
      <c r="F38" s="116" t="s">
        <v>666</v>
      </c>
      <c r="G38" s="38" t="s">
        <v>351</v>
      </c>
      <c r="H38" s="67" t="s">
        <v>371</v>
      </c>
      <c r="I38" s="31" t="s">
        <v>358</v>
      </c>
      <c r="J38" s="32">
        <v>4</v>
      </c>
      <c r="K38" s="33">
        <v>1284.48</v>
      </c>
      <c r="L38" s="34">
        <f t="shared" si="3"/>
        <v>822.06720000000007</v>
      </c>
      <c r="M38" s="33">
        <f t="shared" si="4"/>
        <v>5959.9872000000005</v>
      </c>
    </row>
    <row r="39" spans="1:13" ht="25.5" x14ac:dyDescent="0.3">
      <c r="A39" s="119" t="s">
        <v>916</v>
      </c>
      <c r="B39" s="116" t="s">
        <v>917</v>
      </c>
      <c r="C39" s="120">
        <v>42898</v>
      </c>
      <c r="D39" s="43">
        <v>7795</v>
      </c>
      <c r="E39" s="27">
        <v>42877</v>
      </c>
      <c r="F39" s="116" t="s">
        <v>666</v>
      </c>
      <c r="G39" s="38" t="s">
        <v>351</v>
      </c>
      <c r="H39" s="67" t="s">
        <v>372</v>
      </c>
      <c r="I39" s="31" t="s">
        <v>358</v>
      </c>
      <c r="J39" s="32">
        <v>2</v>
      </c>
      <c r="K39" s="33">
        <v>1274.1400000000001</v>
      </c>
      <c r="L39" s="34">
        <f t="shared" si="3"/>
        <v>407.72480000000002</v>
      </c>
      <c r="M39" s="33">
        <f t="shared" si="4"/>
        <v>2956.0048000000002</v>
      </c>
    </row>
    <row r="40" spans="1:13" ht="25.5" x14ac:dyDescent="0.3">
      <c r="A40" s="119" t="s">
        <v>916</v>
      </c>
      <c r="B40" s="116" t="s">
        <v>917</v>
      </c>
      <c r="C40" s="120">
        <v>42898</v>
      </c>
      <c r="D40" s="43">
        <v>7795</v>
      </c>
      <c r="E40" s="27">
        <v>42877</v>
      </c>
      <c r="F40" s="116" t="s">
        <v>666</v>
      </c>
      <c r="G40" s="38" t="s">
        <v>351</v>
      </c>
      <c r="H40" s="67" t="s">
        <v>373</v>
      </c>
      <c r="I40" s="31" t="s">
        <v>88</v>
      </c>
      <c r="J40" s="32">
        <v>1</v>
      </c>
      <c r="K40" s="33">
        <v>43.1</v>
      </c>
      <c r="L40" s="34">
        <f t="shared" si="3"/>
        <v>6.8960000000000008</v>
      </c>
      <c r="M40" s="33">
        <f t="shared" si="4"/>
        <v>49.996000000000002</v>
      </c>
    </row>
    <row r="41" spans="1:13" ht="25.5" x14ac:dyDescent="0.3">
      <c r="A41" s="119" t="s">
        <v>916</v>
      </c>
      <c r="B41" s="116" t="s">
        <v>917</v>
      </c>
      <c r="C41" s="120">
        <v>42898</v>
      </c>
      <c r="D41" s="43">
        <v>7795</v>
      </c>
      <c r="E41" s="27">
        <v>42877</v>
      </c>
      <c r="F41" s="116" t="s">
        <v>666</v>
      </c>
      <c r="G41" s="38" t="s">
        <v>351</v>
      </c>
      <c r="H41" s="67" t="s">
        <v>353</v>
      </c>
      <c r="I41" s="31" t="s">
        <v>356</v>
      </c>
      <c r="J41" s="32">
        <v>4</v>
      </c>
      <c r="K41" s="33">
        <v>19.829999999999998</v>
      </c>
      <c r="L41" s="34">
        <f t="shared" si="3"/>
        <v>12.691199999999998</v>
      </c>
      <c r="M41" s="33">
        <f t="shared" si="4"/>
        <v>92.011199999999988</v>
      </c>
    </row>
    <row r="42" spans="1:13" ht="25.5" x14ac:dyDescent="0.3">
      <c r="A42" s="119" t="s">
        <v>916</v>
      </c>
      <c r="B42" s="116" t="s">
        <v>917</v>
      </c>
      <c r="C42" s="120">
        <v>42898</v>
      </c>
      <c r="D42" s="43">
        <v>7795</v>
      </c>
      <c r="E42" s="27">
        <v>42877</v>
      </c>
      <c r="F42" s="116" t="s">
        <v>666</v>
      </c>
      <c r="G42" s="38" t="s">
        <v>351</v>
      </c>
      <c r="H42" s="67" t="s">
        <v>374</v>
      </c>
      <c r="I42" s="31" t="s">
        <v>96</v>
      </c>
      <c r="J42" s="32">
        <v>5</v>
      </c>
      <c r="K42" s="33">
        <v>31.06</v>
      </c>
      <c r="L42" s="34">
        <f t="shared" si="3"/>
        <v>24.847999999999999</v>
      </c>
      <c r="M42" s="33">
        <f t="shared" si="4"/>
        <v>180.14799999999997</v>
      </c>
    </row>
    <row r="43" spans="1:13" ht="25.5" x14ac:dyDescent="0.3">
      <c r="A43" s="119" t="s">
        <v>916</v>
      </c>
      <c r="B43" s="116" t="s">
        <v>917</v>
      </c>
      <c r="C43" s="120">
        <v>42898</v>
      </c>
      <c r="D43" s="43">
        <v>7795</v>
      </c>
      <c r="E43" s="27">
        <v>42877</v>
      </c>
      <c r="F43" s="116" t="s">
        <v>666</v>
      </c>
      <c r="G43" s="38" t="s">
        <v>351</v>
      </c>
      <c r="H43" s="67" t="s">
        <v>375</v>
      </c>
      <c r="I43" s="31" t="s">
        <v>96</v>
      </c>
      <c r="J43" s="32">
        <v>2</v>
      </c>
      <c r="K43" s="33">
        <v>25</v>
      </c>
      <c r="L43" s="34">
        <f t="shared" si="3"/>
        <v>8</v>
      </c>
      <c r="M43" s="33">
        <f t="shared" si="4"/>
        <v>58</v>
      </c>
    </row>
    <row r="44" spans="1:13" ht="25.5" x14ac:dyDescent="0.3">
      <c r="A44" s="36"/>
      <c r="B44" s="116" t="s">
        <v>918</v>
      </c>
      <c r="C44" s="120">
        <v>42902</v>
      </c>
      <c r="D44" s="43"/>
      <c r="E44" s="27"/>
      <c r="F44" s="116" t="s">
        <v>42</v>
      </c>
      <c r="G44" s="38" t="s">
        <v>41</v>
      </c>
      <c r="H44" s="67" t="s">
        <v>377</v>
      </c>
      <c r="I44" s="31"/>
      <c r="J44" s="32"/>
      <c r="K44" s="33"/>
      <c r="L44" s="34">
        <f t="shared" si="3"/>
        <v>0</v>
      </c>
      <c r="M44" s="33">
        <v>16600</v>
      </c>
    </row>
    <row r="45" spans="1:13" ht="25.5" x14ac:dyDescent="0.3">
      <c r="A45" s="119" t="s">
        <v>919</v>
      </c>
      <c r="B45" s="116" t="s">
        <v>920</v>
      </c>
      <c r="C45" s="120">
        <v>42914</v>
      </c>
      <c r="D45" s="43" t="s">
        <v>503</v>
      </c>
      <c r="E45" s="27">
        <v>42895</v>
      </c>
      <c r="F45" s="116" t="s">
        <v>804</v>
      </c>
      <c r="G45" s="38" t="s">
        <v>297</v>
      </c>
      <c r="H45" s="67" t="s">
        <v>495</v>
      </c>
      <c r="I45" s="31" t="s">
        <v>96</v>
      </c>
      <c r="J45" s="32">
        <v>12</v>
      </c>
      <c r="K45" s="33">
        <v>80</v>
      </c>
      <c r="L45" s="34">
        <f t="shared" si="3"/>
        <v>153.6</v>
      </c>
      <c r="M45" s="33">
        <f>J45*K45+L45</f>
        <v>1113.5999999999999</v>
      </c>
    </row>
    <row r="46" spans="1:13" ht="25.5" x14ac:dyDescent="0.3">
      <c r="A46" s="119" t="s">
        <v>919</v>
      </c>
      <c r="B46" s="116" t="s">
        <v>920</v>
      </c>
      <c r="C46" s="120">
        <v>42914</v>
      </c>
      <c r="D46" s="43" t="s">
        <v>503</v>
      </c>
      <c r="E46" s="27">
        <v>42895</v>
      </c>
      <c r="F46" s="116" t="s">
        <v>804</v>
      </c>
      <c r="G46" s="38" t="s">
        <v>297</v>
      </c>
      <c r="H46" s="67" t="s">
        <v>504</v>
      </c>
      <c r="I46" s="31" t="s">
        <v>96</v>
      </c>
      <c r="J46" s="32">
        <v>12</v>
      </c>
      <c r="K46" s="33">
        <v>21.66</v>
      </c>
      <c r="L46" s="34">
        <f t="shared" si="3"/>
        <v>41.587200000000003</v>
      </c>
      <c r="M46" s="33">
        <f>J46*K46+L46</f>
        <v>301.50720000000001</v>
      </c>
    </row>
    <row r="47" spans="1:13" ht="25.5" x14ac:dyDescent="0.3">
      <c r="A47" s="119" t="s">
        <v>919</v>
      </c>
      <c r="B47" s="116" t="s">
        <v>920</v>
      </c>
      <c r="C47" s="120">
        <v>42914</v>
      </c>
      <c r="D47" s="43" t="s">
        <v>503</v>
      </c>
      <c r="E47" s="27">
        <v>42895</v>
      </c>
      <c r="F47" s="116" t="s">
        <v>804</v>
      </c>
      <c r="G47" s="38" t="s">
        <v>297</v>
      </c>
      <c r="H47" s="67" t="s">
        <v>500</v>
      </c>
      <c r="I47" s="31" t="s">
        <v>96</v>
      </c>
      <c r="J47" s="32">
        <v>25</v>
      </c>
      <c r="K47" s="33">
        <v>60</v>
      </c>
      <c r="L47" s="34">
        <f t="shared" si="3"/>
        <v>240</v>
      </c>
      <c r="M47" s="33">
        <f>J47*K47+L47</f>
        <v>1740</v>
      </c>
    </row>
    <row r="48" spans="1:13" ht="25.5" x14ac:dyDescent="0.3">
      <c r="A48" s="36"/>
      <c r="B48" s="116" t="s">
        <v>921</v>
      </c>
      <c r="C48" s="120">
        <v>42909</v>
      </c>
      <c r="D48" s="43"/>
      <c r="E48" s="27"/>
      <c r="F48" s="116" t="s">
        <v>42</v>
      </c>
      <c r="G48" s="38" t="s">
        <v>41</v>
      </c>
      <c r="H48" s="67" t="s">
        <v>517</v>
      </c>
      <c r="I48" s="31"/>
      <c r="J48" s="32"/>
      <c r="K48" s="33"/>
      <c r="L48" s="34">
        <f t="shared" si="3"/>
        <v>0</v>
      </c>
      <c r="M48" s="33">
        <v>16600</v>
      </c>
    </row>
    <row r="49" spans="1:13" ht="40.9" customHeight="1" x14ac:dyDescent="0.3">
      <c r="A49" s="52" t="s">
        <v>1386</v>
      </c>
      <c r="B49" s="53" t="s">
        <v>1385</v>
      </c>
      <c r="C49" s="54">
        <v>42926</v>
      </c>
      <c r="D49" s="43" t="s">
        <v>518</v>
      </c>
      <c r="E49" s="27">
        <v>42906</v>
      </c>
      <c r="F49" s="27" t="s">
        <v>726</v>
      </c>
      <c r="G49" s="38" t="s">
        <v>107</v>
      </c>
      <c r="H49" s="67" t="s">
        <v>519</v>
      </c>
      <c r="I49" s="31" t="s">
        <v>96</v>
      </c>
      <c r="J49" s="32">
        <v>1</v>
      </c>
      <c r="K49" s="33">
        <v>8836.2199999999993</v>
      </c>
      <c r="L49" s="34">
        <f t="shared" ref="L49:L70" si="5">J49*K49*0.16</f>
        <v>1413.7952</v>
      </c>
      <c r="M49" s="33">
        <f t="shared" ref="M49:M70" si="6">J49*K49+L49</f>
        <v>10250.0152</v>
      </c>
    </row>
    <row r="50" spans="1:13" ht="63.75" x14ac:dyDescent="0.3">
      <c r="A50" s="52" t="s">
        <v>1386</v>
      </c>
      <c r="B50" s="53" t="s">
        <v>1385</v>
      </c>
      <c r="C50" s="54">
        <v>42926</v>
      </c>
      <c r="D50" s="43" t="s">
        <v>518</v>
      </c>
      <c r="E50" s="27">
        <v>42906</v>
      </c>
      <c r="F50" s="27" t="s">
        <v>726</v>
      </c>
      <c r="G50" s="38" t="s">
        <v>107</v>
      </c>
      <c r="H50" s="67" t="s">
        <v>520</v>
      </c>
      <c r="I50" s="31" t="s">
        <v>96</v>
      </c>
      <c r="J50" s="32">
        <v>1</v>
      </c>
      <c r="K50" s="33">
        <v>7568.99</v>
      </c>
      <c r="L50" s="34">
        <f t="shared" si="5"/>
        <v>1211.0383999999999</v>
      </c>
      <c r="M50" s="33">
        <f t="shared" si="6"/>
        <v>8780.0283999999992</v>
      </c>
    </row>
    <row r="51" spans="1:13" ht="25.5" x14ac:dyDescent="0.3">
      <c r="A51" s="52" t="s">
        <v>1386</v>
      </c>
      <c r="B51" s="53" t="s">
        <v>1385</v>
      </c>
      <c r="C51" s="54">
        <v>42926</v>
      </c>
      <c r="D51" s="43" t="s">
        <v>518</v>
      </c>
      <c r="E51" s="27">
        <v>42906</v>
      </c>
      <c r="F51" s="27" t="s">
        <v>726</v>
      </c>
      <c r="G51" s="38" t="s">
        <v>107</v>
      </c>
      <c r="H51" s="67" t="s">
        <v>521</v>
      </c>
      <c r="I51" s="31" t="s">
        <v>96</v>
      </c>
      <c r="J51" s="32">
        <v>1</v>
      </c>
      <c r="K51" s="33">
        <v>2413.79</v>
      </c>
      <c r="L51" s="34">
        <f t="shared" si="5"/>
        <v>386.20640000000003</v>
      </c>
      <c r="M51" s="33">
        <f t="shared" si="6"/>
        <v>2799.9964</v>
      </c>
    </row>
    <row r="52" spans="1:13" ht="63.75" x14ac:dyDescent="0.3">
      <c r="A52" s="52" t="s">
        <v>1386</v>
      </c>
      <c r="B52" s="53" t="s">
        <v>1385</v>
      </c>
      <c r="C52" s="54">
        <v>42926</v>
      </c>
      <c r="D52" s="43" t="s">
        <v>518</v>
      </c>
      <c r="E52" s="27">
        <v>42906</v>
      </c>
      <c r="F52" s="27" t="s">
        <v>726</v>
      </c>
      <c r="G52" s="38" t="s">
        <v>107</v>
      </c>
      <c r="H52" s="67" t="s">
        <v>522</v>
      </c>
      <c r="I52" s="31" t="s">
        <v>96</v>
      </c>
      <c r="J52" s="32">
        <v>2</v>
      </c>
      <c r="K52" s="33">
        <v>6551.72</v>
      </c>
      <c r="L52" s="34">
        <f t="shared" si="5"/>
        <v>2096.5504000000001</v>
      </c>
      <c r="M52" s="33">
        <f>J52*K52+L52-0.01</f>
        <v>15199.9804</v>
      </c>
    </row>
    <row r="53" spans="1:13" ht="25.5" x14ac:dyDescent="0.3">
      <c r="A53" s="52" t="s">
        <v>1386</v>
      </c>
      <c r="B53" s="53" t="s">
        <v>1385</v>
      </c>
      <c r="C53" s="54">
        <v>42926</v>
      </c>
      <c r="D53" s="43" t="s">
        <v>518</v>
      </c>
      <c r="E53" s="27">
        <v>42906</v>
      </c>
      <c r="F53" s="27" t="s">
        <v>726</v>
      </c>
      <c r="G53" s="38" t="s">
        <v>107</v>
      </c>
      <c r="H53" s="67" t="s">
        <v>523</v>
      </c>
      <c r="I53" s="31" t="s">
        <v>96</v>
      </c>
      <c r="J53" s="32">
        <v>16</v>
      </c>
      <c r="K53" s="33">
        <v>334.05</v>
      </c>
      <c r="L53" s="34">
        <f t="shared" si="5"/>
        <v>855.16800000000001</v>
      </c>
      <c r="M53" s="33">
        <f t="shared" si="6"/>
        <v>6199.9679999999998</v>
      </c>
    </row>
    <row r="54" spans="1:13" ht="25.5" x14ac:dyDescent="0.3">
      <c r="A54" s="52" t="s">
        <v>1386</v>
      </c>
      <c r="B54" s="53" t="s">
        <v>1385</v>
      </c>
      <c r="C54" s="54">
        <v>42926</v>
      </c>
      <c r="D54" s="43" t="s">
        <v>518</v>
      </c>
      <c r="E54" s="27">
        <v>42906</v>
      </c>
      <c r="F54" s="27" t="s">
        <v>726</v>
      </c>
      <c r="G54" s="38" t="s">
        <v>107</v>
      </c>
      <c r="H54" s="67" t="s">
        <v>524</v>
      </c>
      <c r="I54" s="31" t="s">
        <v>96</v>
      </c>
      <c r="J54" s="32">
        <v>4</v>
      </c>
      <c r="K54" s="33">
        <v>3879.32</v>
      </c>
      <c r="L54" s="34">
        <f t="shared" si="5"/>
        <v>2482.7648000000004</v>
      </c>
      <c r="M54" s="33">
        <f t="shared" si="6"/>
        <v>18000.0448</v>
      </c>
    </row>
    <row r="55" spans="1:13" ht="25.5" x14ac:dyDescent="0.3">
      <c r="A55" s="52" t="s">
        <v>1386</v>
      </c>
      <c r="B55" s="53" t="s">
        <v>1385</v>
      </c>
      <c r="C55" s="54">
        <v>42926</v>
      </c>
      <c r="D55" s="43" t="s">
        <v>518</v>
      </c>
      <c r="E55" s="27">
        <v>42906</v>
      </c>
      <c r="F55" s="27" t="s">
        <v>726</v>
      </c>
      <c r="G55" s="38" t="s">
        <v>107</v>
      </c>
      <c r="H55" s="67" t="s">
        <v>525</v>
      </c>
      <c r="I55" s="31" t="s">
        <v>96</v>
      </c>
      <c r="J55" s="32">
        <v>1</v>
      </c>
      <c r="K55" s="33">
        <v>4310.33</v>
      </c>
      <c r="L55" s="34">
        <f t="shared" si="5"/>
        <v>689.65279999999996</v>
      </c>
      <c r="M55" s="33">
        <f t="shared" si="6"/>
        <v>4999.9827999999998</v>
      </c>
    </row>
    <row r="56" spans="1:13" ht="25.5" x14ac:dyDescent="0.3">
      <c r="A56" s="52" t="s">
        <v>1386</v>
      </c>
      <c r="B56" s="53" t="s">
        <v>1385</v>
      </c>
      <c r="C56" s="54">
        <v>42926</v>
      </c>
      <c r="D56" s="43" t="s">
        <v>518</v>
      </c>
      <c r="E56" s="27">
        <v>42906</v>
      </c>
      <c r="F56" s="27" t="s">
        <v>726</v>
      </c>
      <c r="G56" s="38" t="s">
        <v>107</v>
      </c>
      <c r="H56" s="67" t="s">
        <v>526</v>
      </c>
      <c r="I56" s="31" t="s">
        <v>96</v>
      </c>
      <c r="J56" s="32">
        <v>1</v>
      </c>
      <c r="K56" s="33">
        <v>4310.33</v>
      </c>
      <c r="L56" s="34">
        <f t="shared" si="5"/>
        <v>689.65279999999996</v>
      </c>
      <c r="M56" s="33">
        <f t="shared" si="6"/>
        <v>4999.9827999999998</v>
      </c>
    </row>
    <row r="57" spans="1:13" ht="25.5" x14ac:dyDescent="0.3">
      <c r="A57" s="52" t="s">
        <v>1794</v>
      </c>
      <c r="B57" s="116" t="s">
        <v>922</v>
      </c>
      <c r="C57" s="120">
        <v>42916</v>
      </c>
      <c r="D57" s="43"/>
      <c r="E57" s="27"/>
      <c r="F57" s="116" t="s">
        <v>42</v>
      </c>
      <c r="G57" s="38" t="s">
        <v>41</v>
      </c>
      <c r="H57" s="67" t="s">
        <v>550</v>
      </c>
      <c r="I57" s="31"/>
      <c r="J57" s="32"/>
      <c r="K57" s="33"/>
      <c r="L57" s="34">
        <f t="shared" ref="L57:L66" si="7">J57*K57*0.16</f>
        <v>0</v>
      </c>
      <c r="M57" s="33">
        <v>15400</v>
      </c>
    </row>
    <row r="58" spans="1:13" ht="25.5" x14ac:dyDescent="0.3">
      <c r="A58" s="52" t="s">
        <v>1376</v>
      </c>
      <c r="B58" s="53" t="s">
        <v>1369</v>
      </c>
      <c r="C58" s="54">
        <v>42923</v>
      </c>
      <c r="D58" s="43"/>
      <c r="E58" s="27"/>
      <c r="F58" s="116" t="s">
        <v>42</v>
      </c>
      <c r="G58" s="38" t="s">
        <v>41</v>
      </c>
      <c r="H58" s="67" t="s">
        <v>555</v>
      </c>
      <c r="I58" s="31"/>
      <c r="J58" s="32"/>
      <c r="K58" s="33"/>
      <c r="L58" s="34">
        <f t="shared" si="7"/>
        <v>0</v>
      </c>
      <c r="M58" s="33">
        <v>14050</v>
      </c>
    </row>
    <row r="59" spans="1:13" x14ac:dyDescent="0.3">
      <c r="A59" s="52" t="s">
        <v>1378</v>
      </c>
      <c r="B59" s="53" t="s">
        <v>1377</v>
      </c>
      <c r="C59" s="54">
        <v>42926</v>
      </c>
      <c r="D59" s="43">
        <v>61</v>
      </c>
      <c r="E59" s="27">
        <v>42916</v>
      </c>
      <c r="F59" s="116" t="s">
        <v>630</v>
      </c>
      <c r="G59" s="38" t="s">
        <v>94</v>
      </c>
      <c r="H59" s="67" t="s">
        <v>350</v>
      </c>
      <c r="I59" s="31" t="s">
        <v>60</v>
      </c>
      <c r="J59" s="32">
        <v>2</v>
      </c>
      <c r="K59" s="33">
        <v>2844.83</v>
      </c>
      <c r="L59" s="34">
        <f t="shared" si="7"/>
        <v>910.34559999999999</v>
      </c>
      <c r="M59" s="33">
        <f>J59*K59+L59-0.01</f>
        <v>6599.9955999999993</v>
      </c>
    </row>
    <row r="60" spans="1:13" ht="25.5" x14ac:dyDescent="0.3">
      <c r="A60" s="52" t="s">
        <v>1382</v>
      </c>
      <c r="B60" s="53" t="s">
        <v>1381</v>
      </c>
      <c r="C60" s="54">
        <v>42926</v>
      </c>
      <c r="D60" s="43" t="s">
        <v>588</v>
      </c>
      <c r="E60" s="27">
        <v>42916</v>
      </c>
      <c r="F60" s="27" t="s">
        <v>712</v>
      </c>
      <c r="G60" s="38" t="s">
        <v>80</v>
      </c>
      <c r="H60" s="67" t="s">
        <v>589</v>
      </c>
      <c r="I60" s="31" t="s">
        <v>96</v>
      </c>
      <c r="J60" s="32">
        <v>1</v>
      </c>
      <c r="K60" s="33">
        <v>108</v>
      </c>
      <c r="L60" s="34">
        <f t="shared" si="7"/>
        <v>17.28</v>
      </c>
      <c r="M60" s="33">
        <f t="shared" ref="M60:M66" si="8">J60*K60+L60</f>
        <v>125.28</v>
      </c>
    </row>
    <row r="61" spans="1:13" ht="25.5" x14ac:dyDescent="0.3">
      <c r="A61" s="52" t="s">
        <v>1382</v>
      </c>
      <c r="B61" s="53" t="s">
        <v>1381</v>
      </c>
      <c r="C61" s="54">
        <v>42926</v>
      </c>
      <c r="D61" s="43" t="s">
        <v>588</v>
      </c>
      <c r="E61" s="27">
        <v>42916</v>
      </c>
      <c r="F61" s="27" t="s">
        <v>712</v>
      </c>
      <c r="G61" s="38" t="s">
        <v>80</v>
      </c>
      <c r="H61" s="67" t="s">
        <v>590</v>
      </c>
      <c r="I61" s="31" t="s">
        <v>96</v>
      </c>
      <c r="J61" s="32">
        <v>5</v>
      </c>
      <c r="K61" s="33">
        <v>5</v>
      </c>
      <c r="L61" s="34">
        <f t="shared" si="7"/>
        <v>4</v>
      </c>
      <c r="M61" s="33">
        <f t="shared" si="8"/>
        <v>29</v>
      </c>
    </row>
    <row r="62" spans="1:13" ht="25.5" x14ac:dyDescent="0.3">
      <c r="A62" s="52" t="s">
        <v>1382</v>
      </c>
      <c r="B62" s="53" t="s">
        <v>1381</v>
      </c>
      <c r="C62" s="54">
        <v>42926</v>
      </c>
      <c r="D62" s="43" t="s">
        <v>588</v>
      </c>
      <c r="E62" s="27">
        <v>42916</v>
      </c>
      <c r="F62" s="27" t="s">
        <v>712</v>
      </c>
      <c r="G62" s="38" t="s">
        <v>80</v>
      </c>
      <c r="H62" s="67" t="s">
        <v>472</v>
      </c>
      <c r="I62" s="31" t="s">
        <v>96</v>
      </c>
      <c r="J62" s="32">
        <v>3</v>
      </c>
      <c r="K62" s="33">
        <v>5</v>
      </c>
      <c r="L62" s="34">
        <f t="shared" si="7"/>
        <v>2.4</v>
      </c>
      <c r="M62" s="33">
        <f t="shared" si="8"/>
        <v>17.399999999999999</v>
      </c>
    </row>
    <row r="63" spans="1:13" ht="25.5" x14ac:dyDescent="0.3">
      <c r="A63" s="52" t="s">
        <v>1382</v>
      </c>
      <c r="B63" s="53" t="s">
        <v>1381</v>
      </c>
      <c r="C63" s="54">
        <v>42926</v>
      </c>
      <c r="D63" s="43" t="s">
        <v>588</v>
      </c>
      <c r="E63" s="27">
        <v>42916</v>
      </c>
      <c r="F63" s="27" t="s">
        <v>712</v>
      </c>
      <c r="G63" s="38" t="s">
        <v>80</v>
      </c>
      <c r="H63" s="67" t="s">
        <v>591</v>
      </c>
      <c r="I63" s="31" t="s">
        <v>96</v>
      </c>
      <c r="J63" s="32">
        <v>2</v>
      </c>
      <c r="K63" s="33">
        <v>73</v>
      </c>
      <c r="L63" s="34">
        <f t="shared" si="7"/>
        <v>23.36</v>
      </c>
      <c r="M63" s="33">
        <f t="shared" si="8"/>
        <v>169.36</v>
      </c>
    </row>
    <row r="64" spans="1:13" ht="25.5" x14ac:dyDescent="0.3">
      <c r="A64" s="52" t="s">
        <v>1382</v>
      </c>
      <c r="B64" s="53" t="s">
        <v>1381</v>
      </c>
      <c r="C64" s="54">
        <v>42926</v>
      </c>
      <c r="D64" s="43" t="s">
        <v>588</v>
      </c>
      <c r="E64" s="27">
        <v>42916</v>
      </c>
      <c r="F64" s="27" t="s">
        <v>712</v>
      </c>
      <c r="G64" s="38" t="s">
        <v>80</v>
      </c>
      <c r="H64" s="67" t="s">
        <v>448</v>
      </c>
      <c r="I64" s="31" t="s">
        <v>96</v>
      </c>
      <c r="J64" s="32">
        <v>2</v>
      </c>
      <c r="K64" s="33">
        <v>77</v>
      </c>
      <c r="L64" s="34">
        <f t="shared" si="7"/>
        <v>24.64</v>
      </c>
      <c r="M64" s="33">
        <f t="shared" si="8"/>
        <v>178.64</v>
      </c>
    </row>
    <row r="65" spans="1:13" ht="25.5" x14ac:dyDescent="0.3">
      <c r="A65" s="52" t="s">
        <v>1382</v>
      </c>
      <c r="B65" s="53" t="s">
        <v>1381</v>
      </c>
      <c r="C65" s="54">
        <v>42926</v>
      </c>
      <c r="D65" s="43" t="s">
        <v>588</v>
      </c>
      <c r="E65" s="27">
        <v>42916</v>
      </c>
      <c r="F65" s="27" t="s">
        <v>712</v>
      </c>
      <c r="G65" s="38" t="s">
        <v>80</v>
      </c>
      <c r="H65" s="67" t="s">
        <v>477</v>
      </c>
      <c r="I65" s="31" t="s">
        <v>96</v>
      </c>
      <c r="J65" s="32">
        <v>2</v>
      </c>
      <c r="K65" s="33">
        <v>27</v>
      </c>
      <c r="L65" s="34">
        <f t="shared" si="7"/>
        <v>8.64</v>
      </c>
      <c r="M65" s="33">
        <f t="shared" si="8"/>
        <v>62.64</v>
      </c>
    </row>
    <row r="66" spans="1:13" ht="25.5" x14ac:dyDescent="0.3">
      <c r="A66" s="52" t="s">
        <v>1384</v>
      </c>
      <c r="B66" s="53" t="s">
        <v>1383</v>
      </c>
      <c r="C66" s="54">
        <v>42926</v>
      </c>
      <c r="D66" s="43" t="s">
        <v>597</v>
      </c>
      <c r="E66" s="27">
        <v>42916</v>
      </c>
      <c r="F66" s="27" t="s">
        <v>712</v>
      </c>
      <c r="G66" s="38" t="s">
        <v>80</v>
      </c>
      <c r="H66" s="67" t="s">
        <v>478</v>
      </c>
      <c r="I66" s="31" t="s">
        <v>96</v>
      </c>
      <c r="J66" s="32">
        <v>1</v>
      </c>
      <c r="K66" s="33">
        <v>23</v>
      </c>
      <c r="L66" s="34">
        <f t="shared" si="7"/>
        <v>3.68</v>
      </c>
      <c r="M66" s="33">
        <f t="shared" si="8"/>
        <v>26.68</v>
      </c>
    </row>
    <row r="67" spans="1:13" ht="25.5" x14ac:dyDescent="0.3">
      <c r="A67" s="52" t="s">
        <v>1384</v>
      </c>
      <c r="B67" s="53" t="s">
        <v>1383</v>
      </c>
      <c r="C67" s="54">
        <v>42926</v>
      </c>
      <c r="D67" s="43" t="s">
        <v>597</v>
      </c>
      <c r="E67" s="27">
        <v>42916</v>
      </c>
      <c r="F67" s="27" t="s">
        <v>712</v>
      </c>
      <c r="G67" s="38" t="s">
        <v>80</v>
      </c>
      <c r="H67" s="67" t="s">
        <v>587</v>
      </c>
      <c r="I67" s="31" t="s">
        <v>249</v>
      </c>
      <c r="J67" s="32">
        <v>1</v>
      </c>
      <c r="K67" s="33">
        <v>715</v>
      </c>
      <c r="L67" s="34">
        <f t="shared" si="5"/>
        <v>114.4</v>
      </c>
      <c r="M67" s="33">
        <f t="shared" si="6"/>
        <v>829.4</v>
      </c>
    </row>
    <row r="68" spans="1:13" ht="25.5" x14ac:dyDescent="0.3">
      <c r="A68" s="52" t="s">
        <v>1384</v>
      </c>
      <c r="B68" s="53" t="s">
        <v>1383</v>
      </c>
      <c r="C68" s="54">
        <v>42926</v>
      </c>
      <c r="D68" s="43" t="s">
        <v>597</v>
      </c>
      <c r="E68" s="27">
        <v>42916</v>
      </c>
      <c r="F68" s="27" t="s">
        <v>712</v>
      </c>
      <c r="G68" s="38" t="s">
        <v>80</v>
      </c>
      <c r="H68" s="67" t="s">
        <v>269</v>
      </c>
      <c r="I68" s="31" t="s">
        <v>96</v>
      </c>
      <c r="J68" s="32">
        <v>2</v>
      </c>
      <c r="K68" s="33">
        <v>35</v>
      </c>
      <c r="L68" s="34">
        <f t="shared" si="5"/>
        <v>11.200000000000001</v>
      </c>
      <c r="M68" s="33">
        <f t="shared" si="6"/>
        <v>81.2</v>
      </c>
    </row>
    <row r="69" spans="1:13" ht="25.5" x14ac:dyDescent="0.3">
      <c r="A69" s="52" t="s">
        <v>1384</v>
      </c>
      <c r="B69" s="53" t="s">
        <v>1383</v>
      </c>
      <c r="C69" s="54">
        <v>42926</v>
      </c>
      <c r="D69" s="43" t="s">
        <v>597</v>
      </c>
      <c r="E69" s="27">
        <v>42916</v>
      </c>
      <c r="F69" s="27" t="s">
        <v>712</v>
      </c>
      <c r="G69" s="38" t="s">
        <v>80</v>
      </c>
      <c r="H69" s="67" t="s">
        <v>471</v>
      </c>
      <c r="I69" s="31" t="s">
        <v>249</v>
      </c>
      <c r="J69" s="32">
        <v>1</v>
      </c>
      <c r="K69" s="33">
        <v>450</v>
      </c>
      <c r="L69" s="34">
        <f t="shared" si="5"/>
        <v>72</v>
      </c>
      <c r="M69" s="33">
        <f t="shared" si="6"/>
        <v>522</v>
      </c>
    </row>
    <row r="70" spans="1:13" ht="25.5" x14ac:dyDescent="0.3">
      <c r="A70" s="52" t="s">
        <v>1384</v>
      </c>
      <c r="B70" s="53" t="s">
        <v>1383</v>
      </c>
      <c r="C70" s="54">
        <v>42926</v>
      </c>
      <c r="D70" s="43" t="s">
        <v>597</v>
      </c>
      <c r="E70" s="27">
        <v>42916</v>
      </c>
      <c r="F70" s="27" t="s">
        <v>712</v>
      </c>
      <c r="G70" s="38" t="s">
        <v>80</v>
      </c>
      <c r="H70" s="67" t="s">
        <v>598</v>
      </c>
      <c r="I70" s="31" t="s">
        <v>96</v>
      </c>
      <c r="J70" s="32">
        <v>20</v>
      </c>
      <c r="K70" s="33">
        <v>1.2</v>
      </c>
      <c r="L70" s="34">
        <f t="shared" si="5"/>
        <v>3.84</v>
      </c>
      <c r="M70" s="33">
        <f t="shared" si="6"/>
        <v>27.84</v>
      </c>
    </row>
    <row r="71" spans="1:13" ht="25.5" x14ac:dyDescent="0.3">
      <c r="A71" s="52" t="s">
        <v>1384</v>
      </c>
      <c r="B71" s="53" t="s">
        <v>1383</v>
      </c>
      <c r="C71" s="54">
        <v>42926</v>
      </c>
      <c r="D71" s="43" t="s">
        <v>597</v>
      </c>
      <c r="E71" s="27">
        <v>42916</v>
      </c>
      <c r="F71" s="27" t="s">
        <v>712</v>
      </c>
      <c r="G71" s="38" t="s">
        <v>80</v>
      </c>
      <c r="H71" s="67" t="s">
        <v>599</v>
      </c>
      <c r="I71" s="31" t="s">
        <v>96</v>
      </c>
      <c r="J71" s="32">
        <v>5</v>
      </c>
      <c r="K71" s="33">
        <v>22</v>
      </c>
      <c r="L71" s="34">
        <f t="shared" ref="L71:L77" si="9">J71*K71*0.16</f>
        <v>17.600000000000001</v>
      </c>
      <c r="M71" s="33">
        <f>J71*K71+L71</f>
        <v>127.6</v>
      </c>
    </row>
    <row r="72" spans="1:13" ht="25.5" x14ac:dyDescent="0.3">
      <c r="A72" s="52" t="s">
        <v>1371</v>
      </c>
      <c r="B72" s="53" t="s">
        <v>1370</v>
      </c>
      <c r="C72" s="54">
        <v>42930</v>
      </c>
      <c r="D72" s="43"/>
      <c r="E72" s="27"/>
      <c r="F72" s="116" t="s">
        <v>42</v>
      </c>
      <c r="G72" s="38" t="s">
        <v>41</v>
      </c>
      <c r="H72" s="67" t="s">
        <v>602</v>
      </c>
      <c r="I72" s="31"/>
      <c r="J72" s="32"/>
      <c r="K72" s="33"/>
      <c r="L72" s="34">
        <f t="shared" si="9"/>
        <v>0</v>
      </c>
      <c r="M72" s="33">
        <v>15250</v>
      </c>
    </row>
    <row r="73" spans="1:13" ht="25.5" x14ac:dyDescent="0.3">
      <c r="A73" s="52" t="s">
        <v>1380</v>
      </c>
      <c r="B73" s="53" t="s">
        <v>1379</v>
      </c>
      <c r="C73" s="54">
        <v>42941</v>
      </c>
      <c r="D73" s="43">
        <v>849</v>
      </c>
      <c r="E73" s="27">
        <v>42932</v>
      </c>
      <c r="F73" s="116" t="s">
        <v>630</v>
      </c>
      <c r="G73" s="38" t="s">
        <v>303</v>
      </c>
      <c r="H73" s="67" t="s">
        <v>1157</v>
      </c>
      <c r="I73" s="31" t="s">
        <v>176</v>
      </c>
      <c r="J73" s="32">
        <v>60</v>
      </c>
      <c r="K73" s="33">
        <v>146.55000000000001</v>
      </c>
      <c r="L73" s="34">
        <f t="shared" si="9"/>
        <v>1406.88</v>
      </c>
      <c r="M73" s="33">
        <f>J73*K73+L73</f>
        <v>10199.880000000001</v>
      </c>
    </row>
    <row r="74" spans="1:13" ht="25.5" x14ac:dyDescent="0.3">
      <c r="A74" s="52" t="s">
        <v>1380</v>
      </c>
      <c r="B74" s="53" t="s">
        <v>1379</v>
      </c>
      <c r="C74" s="54">
        <v>42941</v>
      </c>
      <c r="D74" s="43">
        <v>849</v>
      </c>
      <c r="E74" s="27">
        <v>42932</v>
      </c>
      <c r="F74" s="116" t="s">
        <v>630</v>
      </c>
      <c r="G74" s="38" t="s">
        <v>303</v>
      </c>
      <c r="H74" s="67" t="s">
        <v>1158</v>
      </c>
      <c r="I74" s="31" t="s">
        <v>306</v>
      </c>
      <c r="J74" s="32">
        <v>50</v>
      </c>
      <c r="K74" s="33">
        <v>102.58</v>
      </c>
      <c r="L74" s="34">
        <f t="shared" si="9"/>
        <v>820.64</v>
      </c>
      <c r="M74" s="33">
        <f>J74*K74+L74</f>
        <v>5949.64</v>
      </c>
    </row>
    <row r="75" spans="1:13" ht="25.5" x14ac:dyDescent="0.3">
      <c r="A75" s="52" t="s">
        <v>1380</v>
      </c>
      <c r="B75" s="53" t="s">
        <v>1379</v>
      </c>
      <c r="C75" s="54">
        <v>42941</v>
      </c>
      <c r="D75" s="43">
        <v>849</v>
      </c>
      <c r="E75" s="27">
        <v>42932</v>
      </c>
      <c r="F75" s="116" t="s">
        <v>630</v>
      </c>
      <c r="G75" s="38" t="s">
        <v>303</v>
      </c>
      <c r="H75" s="67" t="s">
        <v>1159</v>
      </c>
      <c r="I75" s="31" t="s">
        <v>306</v>
      </c>
      <c r="J75" s="32">
        <v>4</v>
      </c>
      <c r="K75" s="33">
        <v>116.37</v>
      </c>
      <c r="L75" s="34">
        <f t="shared" si="9"/>
        <v>74.476800000000011</v>
      </c>
      <c r="M75" s="33">
        <f>J75*K75+L75</f>
        <v>539.95680000000004</v>
      </c>
    </row>
    <row r="76" spans="1:13" ht="25.5" x14ac:dyDescent="0.3">
      <c r="A76" s="52" t="s">
        <v>1374</v>
      </c>
      <c r="B76" s="53" t="s">
        <v>1372</v>
      </c>
      <c r="C76" s="54">
        <v>42937</v>
      </c>
      <c r="D76" s="43"/>
      <c r="E76" s="27"/>
      <c r="F76" s="116" t="s">
        <v>42</v>
      </c>
      <c r="G76" s="38" t="s">
        <v>41</v>
      </c>
      <c r="H76" s="67" t="s">
        <v>1166</v>
      </c>
      <c r="I76" s="31"/>
      <c r="J76" s="32"/>
      <c r="K76" s="33"/>
      <c r="L76" s="34">
        <f t="shared" si="9"/>
        <v>0</v>
      </c>
      <c r="M76" s="33">
        <v>15250</v>
      </c>
    </row>
    <row r="77" spans="1:13" ht="25.5" x14ac:dyDescent="0.3">
      <c r="A77" s="52" t="s">
        <v>1375</v>
      </c>
      <c r="B77" s="53" t="s">
        <v>1373</v>
      </c>
      <c r="C77" s="54">
        <v>42944</v>
      </c>
      <c r="D77" s="43"/>
      <c r="E77" s="27"/>
      <c r="F77" s="116" t="s">
        <v>42</v>
      </c>
      <c r="G77" s="38" t="s">
        <v>41</v>
      </c>
      <c r="H77" s="67" t="s">
        <v>1167</v>
      </c>
      <c r="I77" s="31"/>
      <c r="J77" s="32"/>
      <c r="K77" s="33"/>
      <c r="L77" s="34">
        <f t="shared" si="9"/>
        <v>0</v>
      </c>
      <c r="M77" s="33">
        <v>13150</v>
      </c>
    </row>
    <row r="78" spans="1:13" ht="25.5" x14ac:dyDescent="0.3">
      <c r="A78" s="52" t="s">
        <v>1791</v>
      </c>
      <c r="B78" s="53" t="s">
        <v>1790</v>
      </c>
      <c r="C78" s="54">
        <v>42955</v>
      </c>
      <c r="D78" s="43">
        <v>8128</v>
      </c>
      <c r="E78" s="27">
        <v>42942</v>
      </c>
      <c r="F78" s="116" t="s">
        <v>666</v>
      </c>
      <c r="G78" s="38" t="s">
        <v>351</v>
      </c>
      <c r="H78" s="67" t="s">
        <v>359</v>
      </c>
      <c r="I78" s="31" t="s">
        <v>358</v>
      </c>
      <c r="J78" s="32">
        <v>2</v>
      </c>
      <c r="K78" s="33">
        <v>404.31</v>
      </c>
      <c r="L78" s="34">
        <f t="shared" ref="L78:L87" si="10">J78*K78*0.16</f>
        <v>129.3792</v>
      </c>
      <c r="M78" s="33">
        <f t="shared" ref="M78:M84" si="11">J78*K78+L78</f>
        <v>937.99919999999997</v>
      </c>
    </row>
    <row r="79" spans="1:13" ht="25.5" x14ac:dyDescent="0.3">
      <c r="A79" s="52" t="s">
        <v>1793</v>
      </c>
      <c r="B79" s="53" t="s">
        <v>1792</v>
      </c>
      <c r="C79" s="54">
        <v>42955</v>
      </c>
      <c r="D79" s="43">
        <v>8135</v>
      </c>
      <c r="E79" s="27">
        <v>42942</v>
      </c>
      <c r="F79" s="116" t="s">
        <v>666</v>
      </c>
      <c r="G79" s="38" t="s">
        <v>351</v>
      </c>
      <c r="H79" s="67" t="s">
        <v>1273</v>
      </c>
      <c r="I79" s="31" t="s">
        <v>358</v>
      </c>
      <c r="J79" s="32">
        <v>10</v>
      </c>
      <c r="K79" s="33">
        <v>1347.41</v>
      </c>
      <c r="L79" s="34">
        <f t="shared" si="10"/>
        <v>2155.8560000000002</v>
      </c>
      <c r="M79" s="33">
        <f t="shared" si="11"/>
        <v>15629.956</v>
      </c>
    </row>
    <row r="80" spans="1:13" ht="25.5" x14ac:dyDescent="0.3">
      <c r="A80" s="52" t="s">
        <v>1793</v>
      </c>
      <c r="B80" s="53" t="s">
        <v>1792</v>
      </c>
      <c r="C80" s="54">
        <v>42955</v>
      </c>
      <c r="D80" s="43">
        <v>8135</v>
      </c>
      <c r="E80" s="27">
        <v>42942</v>
      </c>
      <c r="F80" s="116" t="s">
        <v>666</v>
      </c>
      <c r="G80" s="38" t="s">
        <v>351</v>
      </c>
      <c r="H80" s="67" t="s">
        <v>1282</v>
      </c>
      <c r="I80" s="31" t="s">
        <v>358</v>
      </c>
      <c r="J80" s="32">
        <v>2</v>
      </c>
      <c r="K80" s="33">
        <v>1834.48</v>
      </c>
      <c r="L80" s="34">
        <f t="shared" si="10"/>
        <v>587.03359999999998</v>
      </c>
      <c r="M80" s="33">
        <f t="shared" si="11"/>
        <v>4255.9935999999998</v>
      </c>
    </row>
    <row r="81" spans="1:13" ht="25.5" x14ac:dyDescent="0.3">
      <c r="A81" s="52" t="s">
        <v>1793</v>
      </c>
      <c r="B81" s="53" t="s">
        <v>1792</v>
      </c>
      <c r="C81" s="54">
        <v>42955</v>
      </c>
      <c r="D81" s="43">
        <v>8135</v>
      </c>
      <c r="E81" s="27">
        <v>42942</v>
      </c>
      <c r="F81" s="116" t="s">
        <v>666</v>
      </c>
      <c r="G81" s="38" t="s">
        <v>351</v>
      </c>
      <c r="H81" s="67" t="s">
        <v>1278</v>
      </c>
      <c r="I81" s="31" t="s">
        <v>358</v>
      </c>
      <c r="J81" s="32">
        <v>2</v>
      </c>
      <c r="K81" s="33">
        <v>671.55</v>
      </c>
      <c r="L81" s="34">
        <f t="shared" si="10"/>
        <v>214.89599999999999</v>
      </c>
      <c r="M81" s="33">
        <f t="shared" si="11"/>
        <v>1557.9959999999999</v>
      </c>
    </row>
    <row r="82" spans="1:13" ht="25.5" x14ac:dyDescent="0.3">
      <c r="A82" s="52" t="s">
        <v>1793</v>
      </c>
      <c r="B82" s="53" t="s">
        <v>1792</v>
      </c>
      <c r="C82" s="54">
        <v>42955</v>
      </c>
      <c r="D82" s="43">
        <v>8135</v>
      </c>
      <c r="E82" s="27">
        <v>42942</v>
      </c>
      <c r="F82" s="116" t="s">
        <v>666</v>
      </c>
      <c r="G82" s="38" t="s">
        <v>351</v>
      </c>
      <c r="H82" s="67" t="s">
        <v>1284</v>
      </c>
      <c r="I82" s="31" t="s">
        <v>358</v>
      </c>
      <c r="J82" s="32">
        <v>4</v>
      </c>
      <c r="K82" s="33">
        <v>1086.2</v>
      </c>
      <c r="L82" s="34">
        <f t="shared" si="10"/>
        <v>695.16800000000001</v>
      </c>
      <c r="M82" s="33">
        <f t="shared" si="11"/>
        <v>5039.9679999999998</v>
      </c>
    </row>
    <row r="83" spans="1:13" ht="25.5" x14ac:dyDescent="0.3">
      <c r="A83" s="52" t="s">
        <v>1793</v>
      </c>
      <c r="B83" s="53" t="s">
        <v>1792</v>
      </c>
      <c r="C83" s="54">
        <v>42955</v>
      </c>
      <c r="D83" s="43">
        <v>8135</v>
      </c>
      <c r="E83" s="27">
        <v>42942</v>
      </c>
      <c r="F83" s="116" t="s">
        <v>666</v>
      </c>
      <c r="G83" s="38" t="s">
        <v>351</v>
      </c>
      <c r="H83" s="67" t="s">
        <v>1276</v>
      </c>
      <c r="I83" s="31" t="s">
        <v>96</v>
      </c>
      <c r="J83" s="32">
        <v>5</v>
      </c>
      <c r="K83" s="33">
        <v>46.55</v>
      </c>
      <c r="L83" s="34">
        <f t="shared" si="10"/>
        <v>37.24</v>
      </c>
      <c r="M83" s="33">
        <f t="shared" si="11"/>
        <v>269.99</v>
      </c>
    </row>
    <row r="84" spans="1:13" ht="25.5" x14ac:dyDescent="0.3">
      <c r="A84" s="52" t="s">
        <v>1793</v>
      </c>
      <c r="B84" s="53" t="s">
        <v>1792</v>
      </c>
      <c r="C84" s="54">
        <v>42955</v>
      </c>
      <c r="D84" s="43">
        <v>8135</v>
      </c>
      <c r="E84" s="27">
        <v>42942</v>
      </c>
      <c r="F84" s="116" t="s">
        <v>666</v>
      </c>
      <c r="G84" s="38" t="s">
        <v>351</v>
      </c>
      <c r="H84" s="67" t="s">
        <v>1283</v>
      </c>
      <c r="I84" s="31" t="s">
        <v>96</v>
      </c>
      <c r="J84" s="32">
        <v>6</v>
      </c>
      <c r="K84" s="33">
        <v>42.24</v>
      </c>
      <c r="L84" s="34">
        <f t="shared" si="10"/>
        <v>40.550400000000003</v>
      </c>
      <c r="M84" s="33">
        <f t="shared" si="11"/>
        <v>293.99040000000002</v>
      </c>
    </row>
    <row r="85" spans="1:13" ht="25.5" x14ac:dyDescent="0.3">
      <c r="A85" s="52" t="s">
        <v>1783</v>
      </c>
      <c r="B85" s="53" t="s">
        <v>1782</v>
      </c>
      <c r="C85" s="54">
        <v>42951</v>
      </c>
      <c r="D85" s="43"/>
      <c r="E85" s="27"/>
      <c r="F85" s="116" t="s">
        <v>42</v>
      </c>
      <c r="G85" s="38" t="s">
        <v>41</v>
      </c>
      <c r="H85" s="67" t="s">
        <v>1285</v>
      </c>
      <c r="I85" s="31"/>
      <c r="J85" s="32"/>
      <c r="K85" s="33"/>
      <c r="L85" s="34">
        <f t="shared" si="10"/>
        <v>0</v>
      </c>
      <c r="M85" s="33">
        <v>13150</v>
      </c>
    </row>
    <row r="86" spans="1:13" ht="25.5" x14ac:dyDescent="0.3">
      <c r="A86" s="52" t="s">
        <v>1785</v>
      </c>
      <c r="B86" s="53" t="s">
        <v>1784</v>
      </c>
      <c r="C86" s="54">
        <v>42958</v>
      </c>
      <c r="D86" s="43"/>
      <c r="E86" s="27"/>
      <c r="F86" s="116" t="s">
        <v>42</v>
      </c>
      <c r="G86" s="38" t="s">
        <v>41</v>
      </c>
      <c r="H86" s="67" t="s">
        <v>1547</v>
      </c>
      <c r="I86" s="31"/>
      <c r="J86" s="32"/>
      <c r="K86" s="33"/>
      <c r="L86" s="34">
        <f t="shared" si="10"/>
        <v>0</v>
      </c>
      <c r="M86" s="33">
        <v>11650</v>
      </c>
    </row>
    <row r="87" spans="1:13" ht="25.5" x14ac:dyDescent="0.3">
      <c r="A87" s="52" t="s">
        <v>1787</v>
      </c>
      <c r="B87" s="53" t="s">
        <v>1786</v>
      </c>
      <c r="C87" s="54">
        <v>42965</v>
      </c>
      <c r="D87" s="43"/>
      <c r="E87" s="27"/>
      <c r="F87" s="116" t="s">
        <v>42</v>
      </c>
      <c r="G87" s="38" t="s">
        <v>41</v>
      </c>
      <c r="H87" s="67" t="s">
        <v>1621</v>
      </c>
      <c r="I87" s="31"/>
      <c r="J87" s="32"/>
      <c r="K87" s="33"/>
      <c r="L87" s="34">
        <f t="shared" si="10"/>
        <v>0</v>
      </c>
      <c r="M87" s="33">
        <v>11650</v>
      </c>
    </row>
    <row r="88" spans="1:13" ht="25.5" x14ac:dyDescent="0.3">
      <c r="A88" s="52" t="s">
        <v>1788</v>
      </c>
      <c r="B88" s="53" t="s">
        <v>1789</v>
      </c>
      <c r="C88" s="54">
        <v>42972</v>
      </c>
      <c r="D88" s="43"/>
      <c r="E88" s="27"/>
      <c r="F88" s="116" t="s">
        <v>42</v>
      </c>
      <c r="G88" s="38" t="s">
        <v>41</v>
      </c>
      <c r="H88" s="67" t="s">
        <v>1626</v>
      </c>
      <c r="I88" s="31"/>
      <c r="J88" s="32"/>
      <c r="K88" s="33"/>
      <c r="L88" s="34">
        <f t="shared" ref="L88:L93" si="12">J88*K88*0.16</f>
        <v>0</v>
      </c>
      <c r="M88" s="33">
        <v>11650</v>
      </c>
    </row>
    <row r="89" spans="1:13" ht="25.5" x14ac:dyDescent="0.3">
      <c r="A89" s="52" t="s">
        <v>2837</v>
      </c>
      <c r="B89" s="53" t="s">
        <v>2836</v>
      </c>
      <c r="C89" s="54">
        <v>43028</v>
      </c>
      <c r="D89" s="43"/>
      <c r="E89" s="27"/>
      <c r="F89" s="116" t="s">
        <v>42</v>
      </c>
      <c r="G89" s="38" t="s">
        <v>41</v>
      </c>
      <c r="H89" s="67" t="s">
        <v>2510</v>
      </c>
      <c r="I89" s="31"/>
      <c r="J89" s="32"/>
      <c r="K89" s="33"/>
      <c r="L89" s="34">
        <f t="shared" si="12"/>
        <v>0</v>
      </c>
      <c r="M89" s="33">
        <v>10150</v>
      </c>
    </row>
    <row r="90" spans="1:13" ht="25.5" x14ac:dyDescent="0.3">
      <c r="A90" s="52" t="s">
        <v>2841</v>
      </c>
      <c r="B90" s="53" t="s">
        <v>2840</v>
      </c>
      <c r="C90" s="54">
        <v>43034</v>
      </c>
      <c r="D90" s="43">
        <v>214</v>
      </c>
      <c r="E90" s="27">
        <v>43028</v>
      </c>
      <c r="F90" s="116" t="s">
        <v>639</v>
      </c>
      <c r="G90" s="192" t="s">
        <v>2521</v>
      </c>
      <c r="H90" s="67" t="s">
        <v>2522</v>
      </c>
      <c r="I90" s="30" t="s">
        <v>2523</v>
      </c>
      <c r="J90" s="32">
        <v>1</v>
      </c>
      <c r="K90" s="33">
        <v>6160</v>
      </c>
      <c r="L90" s="34">
        <f t="shared" si="12"/>
        <v>985.6</v>
      </c>
      <c r="M90" s="33">
        <f>J90*K90+L90</f>
        <v>7145.6</v>
      </c>
    </row>
    <row r="91" spans="1:13" ht="25.5" x14ac:dyDescent="0.3">
      <c r="A91" s="52" t="s">
        <v>2838</v>
      </c>
      <c r="B91" s="53" t="s">
        <v>2839</v>
      </c>
      <c r="C91" s="54">
        <v>43035</v>
      </c>
      <c r="D91" s="43"/>
      <c r="E91" s="27"/>
      <c r="F91" s="116" t="s">
        <v>42</v>
      </c>
      <c r="G91" s="38" t="s">
        <v>41</v>
      </c>
      <c r="H91" s="67" t="s">
        <v>2601</v>
      </c>
      <c r="I91" s="31"/>
      <c r="J91" s="32"/>
      <c r="K91" s="33"/>
      <c r="L91" s="34">
        <f t="shared" si="12"/>
        <v>0</v>
      </c>
      <c r="M91" s="33">
        <v>7750</v>
      </c>
    </row>
    <row r="92" spans="1:13" ht="25.5" x14ac:dyDescent="0.3">
      <c r="A92" s="52" t="s">
        <v>3259</v>
      </c>
      <c r="B92" s="53" t="s">
        <v>3258</v>
      </c>
      <c r="C92" s="54">
        <v>43042</v>
      </c>
      <c r="D92" s="43"/>
      <c r="E92" s="27"/>
      <c r="F92" s="116" t="s">
        <v>42</v>
      </c>
      <c r="G92" s="38" t="s">
        <v>41</v>
      </c>
      <c r="H92" s="67" t="s">
        <v>2603</v>
      </c>
      <c r="I92" s="31"/>
      <c r="J92" s="32"/>
      <c r="K92" s="33"/>
      <c r="L92" s="34">
        <f t="shared" si="12"/>
        <v>0</v>
      </c>
      <c r="M92" s="33">
        <v>11500</v>
      </c>
    </row>
    <row r="93" spans="1:13" ht="25.5" x14ac:dyDescent="0.3">
      <c r="A93" s="52" t="s">
        <v>3269</v>
      </c>
      <c r="B93" s="53" t="s">
        <v>3268</v>
      </c>
      <c r="C93" s="54">
        <v>43049</v>
      </c>
      <c r="D93" s="43" t="s">
        <v>3022</v>
      </c>
      <c r="E93" s="27">
        <v>43039</v>
      </c>
      <c r="F93" s="116" t="s">
        <v>804</v>
      </c>
      <c r="G93" s="38" t="s">
        <v>297</v>
      </c>
      <c r="H93" s="67" t="s">
        <v>601</v>
      </c>
      <c r="I93" s="31" t="s">
        <v>96</v>
      </c>
      <c r="J93" s="32">
        <v>6</v>
      </c>
      <c r="K93" s="33">
        <v>600</v>
      </c>
      <c r="L93" s="34">
        <f t="shared" si="12"/>
        <v>576</v>
      </c>
      <c r="M93" s="33">
        <f>J93*K93+L93</f>
        <v>4176</v>
      </c>
    </row>
    <row r="94" spans="1:13" ht="25.5" x14ac:dyDescent="0.3">
      <c r="A94" s="52" t="s">
        <v>3261</v>
      </c>
      <c r="B94" s="53" t="s">
        <v>3260</v>
      </c>
      <c r="C94" s="54">
        <v>43049</v>
      </c>
      <c r="D94" s="43"/>
      <c r="E94" s="27"/>
      <c r="F94" s="116" t="s">
        <v>42</v>
      </c>
      <c r="G94" s="38" t="s">
        <v>41</v>
      </c>
      <c r="H94" s="67" t="s">
        <v>3024</v>
      </c>
      <c r="I94" s="31"/>
      <c r="J94" s="32"/>
      <c r="K94" s="33"/>
      <c r="L94" s="34">
        <f t="shared" ref="L94:L105" si="13">J94*K94*0.16</f>
        <v>0</v>
      </c>
      <c r="M94" s="33">
        <v>8950</v>
      </c>
    </row>
    <row r="95" spans="1:13" ht="25.5" x14ac:dyDescent="0.3">
      <c r="A95" s="52" t="s">
        <v>3267</v>
      </c>
      <c r="B95" s="53" t="s">
        <v>3266</v>
      </c>
      <c r="C95" s="54">
        <v>43055</v>
      </c>
      <c r="D95" s="43">
        <v>601</v>
      </c>
      <c r="E95" s="27">
        <v>43049</v>
      </c>
      <c r="F95" s="116" t="s">
        <v>631</v>
      </c>
      <c r="G95" s="38" t="s">
        <v>214</v>
      </c>
      <c r="H95" s="67" t="s">
        <v>411</v>
      </c>
      <c r="I95" s="31" t="s">
        <v>142</v>
      </c>
      <c r="J95" s="32">
        <v>3</v>
      </c>
      <c r="K95" s="33">
        <v>1540</v>
      </c>
      <c r="L95" s="34">
        <f t="shared" si="13"/>
        <v>739.2</v>
      </c>
      <c r="M95" s="33">
        <f t="shared" ref="M95:M108" si="14">J95*K95+L95</f>
        <v>5359.2</v>
      </c>
    </row>
    <row r="96" spans="1:13" ht="25.5" x14ac:dyDescent="0.3">
      <c r="A96" s="52" t="s">
        <v>3267</v>
      </c>
      <c r="B96" s="53" t="s">
        <v>3266</v>
      </c>
      <c r="C96" s="54">
        <v>43055</v>
      </c>
      <c r="D96" s="43">
        <v>601</v>
      </c>
      <c r="E96" s="27">
        <v>43049</v>
      </c>
      <c r="F96" s="116" t="s">
        <v>631</v>
      </c>
      <c r="G96" s="38" t="s">
        <v>214</v>
      </c>
      <c r="H96" s="67" t="s">
        <v>410</v>
      </c>
      <c r="I96" s="31" t="s">
        <v>142</v>
      </c>
      <c r="J96" s="32">
        <v>2</v>
      </c>
      <c r="K96" s="33">
        <v>1540</v>
      </c>
      <c r="L96" s="34">
        <f t="shared" si="13"/>
        <v>492.8</v>
      </c>
      <c r="M96" s="33">
        <f t="shared" si="14"/>
        <v>3572.8</v>
      </c>
    </row>
    <row r="97" spans="1:15" ht="25.5" x14ac:dyDescent="0.3">
      <c r="A97" s="52" t="s">
        <v>3267</v>
      </c>
      <c r="B97" s="53" t="s">
        <v>3266</v>
      </c>
      <c r="C97" s="54">
        <v>43055</v>
      </c>
      <c r="D97" s="43">
        <v>601</v>
      </c>
      <c r="E97" s="27">
        <v>43049</v>
      </c>
      <c r="F97" s="116" t="s">
        <v>631</v>
      </c>
      <c r="G97" s="38" t="s">
        <v>214</v>
      </c>
      <c r="H97" s="67" t="s">
        <v>78</v>
      </c>
      <c r="I97" s="31" t="s">
        <v>142</v>
      </c>
      <c r="J97" s="32">
        <v>5</v>
      </c>
      <c r="K97" s="33">
        <v>495</v>
      </c>
      <c r="L97" s="34">
        <f t="shared" si="13"/>
        <v>396</v>
      </c>
      <c r="M97" s="33">
        <f t="shared" si="14"/>
        <v>2871</v>
      </c>
    </row>
    <row r="98" spans="1:15" ht="25.5" x14ac:dyDescent="0.3">
      <c r="A98" s="52" t="s">
        <v>3264</v>
      </c>
      <c r="B98" s="53" t="s">
        <v>3262</v>
      </c>
      <c r="C98" s="54">
        <v>43055</v>
      </c>
      <c r="D98" s="43"/>
      <c r="E98" s="27"/>
      <c r="F98" s="116" t="s">
        <v>42</v>
      </c>
      <c r="G98" s="38" t="s">
        <v>41</v>
      </c>
      <c r="H98" s="67" t="s">
        <v>3060</v>
      </c>
      <c r="I98" s="31"/>
      <c r="J98" s="32"/>
      <c r="K98" s="33"/>
      <c r="L98" s="34">
        <f t="shared" si="13"/>
        <v>0</v>
      </c>
      <c r="M98" s="33">
        <v>9850</v>
      </c>
    </row>
    <row r="99" spans="1:15" ht="25.5" x14ac:dyDescent="0.3">
      <c r="A99" s="52" t="s">
        <v>3265</v>
      </c>
      <c r="B99" s="53" t="s">
        <v>3263</v>
      </c>
      <c r="C99" s="54">
        <v>43063</v>
      </c>
      <c r="D99" s="43"/>
      <c r="E99" s="27"/>
      <c r="F99" s="116" t="s">
        <v>42</v>
      </c>
      <c r="G99" s="38" t="s">
        <v>41</v>
      </c>
      <c r="H99" s="67" t="s">
        <v>3061</v>
      </c>
      <c r="I99" s="31"/>
      <c r="J99" s="32"/>
      <c r="K99" s="33"/>
      <c r="L99" s="34">
        <f>J99*K99*0.16</f>
        <v>0</v>
      </c>
      <c r="M99" s="33">
        <v>9950</v>
      </c>
    </row>
    <row r="100" spans="1:15" ht="25.5" x14ac:dyDescent="0.3">
      <c r="A100" s="52" t="s">
        <v>3868</v>
      </c>
      <c r="B100" s="53" t="s">
        <v>3867</v>
      </c>
      <c r="C100" s="54">
        <v>43073</v>
      </c>
      <c r="D100" s="43">
        <v>8738</v>
      </c>
      <c r="E100" s="27">
        <v>43046</v>
      </c>
      <c r="F100" s="116" t="s">
        <v>666</v>
      </c>
      <c r="G100" s="38" t="s">
        <v>351</v>
      </c>
      <c r="H100" s="67" t="s">
        <v>1273</v>
      </c>
      <c r="I100" s="31" t="s">
        <v>358</v>
      </c>
      <c r="J100" s="32">
        <v>4</v>
      </c>
      <c r="K100" s="33">
        <v>1326.72</v>
      </c>
      <c r="L100" s="34">
        <f>J100*K100*0.16</f>
        <v>849.10080000000005</v>
      </c>
      <c r="M100" s="33">
        <f>J100*K100+L100</f>
        <v>6155.9808000000003</v>
      </c>
    </row>
    <row r="101" spans="1:15" ht="25.5" x14ac:dyDescent="0.3">
      <c r="A101" s="52" t="s">
        <v>3868</v>
      </c>
      <c r="B101" s="53" t="s">
        <v>3867</v>
      </c>
      <c r="C101" s="54">
        <v>43073</v>
      </c>
      <c r="D101" s="43">
        <v>8738</v>
      </c>
      <c r="E101" s="27">
        <v>43046</v>
      </c>
      <c r="F101" s="116" t="s">
        <v>666</v>
      </c>
      <c r="G101" s="38" t="s">
        <v>351</v>
      </c>
      <c r="H101" s="67" t="s">
        <v>1283</v>
      </c>
      <c r="I101" s="31" t="s">
        <v>96</v>
      </c>
      <c r="J101" s="32">
        <v>2</v>
      </c>
      <c r="K101" s="33">
        <v>42.24</v>
      </c>
      <c r="L101" s="34">
        <f>J101*K101*0.16</f>
        <v>13.516800000000002</v>
      </c>
      <c r="M101" s="33">
        <f>J101*K101+L101</f>
        <v>97.996800000000007</v>
      </c>
    </row>
    <row r="102" spans="1:15" ht="25.5" x14ac:dyDescent="0.3">
      <c r="A102" s="52" t="s">
        <v>3868</v>
      </c>
      <c r="B102" s="53" t="s">
        <v>3867</v>
      </c>
      <c r="C102" s="54">
        <v>43073</v>
      </c>
      <c r="D102" s="43">
        <v>8738</v>
      </c>
      <c r="E102" s="27">
        <v>43046</v>
      </c>
      <c r="F102" s="116" t="s">
        <v>666</v>
      </c>
      <c r="G102" s="38" t="s">
        <v>351</v>
      </c>
      <c r="H102" s="67" t="s">
        <v>1276</v>
      </c>
      <c r="I102" s="31" t="s">
        <v>96</v>
      </c>
      <c r="J102" s="32">
        <v>2</v>
      </c>
      <c r="K102" s="33">
        <v>46.56</v>
      </c>
      <c r="L102" s="34">
        <f t="shared" si="13"/>
        <v>14.8992</v>
      </c>
      <c r="M102" s="33">
        <f t="shared" si="14"/>
        <v>108.01920000000001</v>
      </c>
    </row>
    <row r="103" spans="1:15" ht="25.5" x14ac:dyDescent="0.3">
      <c r="A103" s="52" t="s">
        <v>3870</v>
      </c>
      <c r="B103" s="53" t="s">
        <v>3869</v>
      </c>
      <c r="C103" s="54">
        <v>43087</v>
      </c>
      <c r="D103" s="43">
        <v>653</v>
      </c>
      <c r="E103" s="27">
        <v>43083</v>
      </c>
      <c r="F103" s="116" t="s">
        <v>631</v>
      </c>
      <c r="G103" s="38" t="s">
        <v>214</v>
      </c>
      <c r="H103" s="67" t="s">
        <v>411</v>
      </c>
      <c r="I103" s="31" t="s">
        <v>142</v>
      </c>
      <c r="J103" s="32">
        <v>2</v>
      </c>
      <c r="K103" s="33">
        <v>1540</v>
      </c>
      <c r="L103" s="34">
        <f t="shared" si="13"/>
        <v>492.8</v>
      </c>
      <c r="M103" s="33">
        <f>J103*K103+L103</f>
        <v>3572.8</v>
      </c>
    </row>
    <row r="104" spans="1:15" x14ac:dyDescent="0.3">
      <c r="A104" s="36"/>
      <c r="B104" s="36"/>
      <c r="C104" s="27"/>
      <c r="D104" s="43"/>
      <c r="E104" s="27"/>
      <c r="F104" s="27"/>
      <c r="G104" s="38"/>
      <c r="H104" s="67"/>
      <c r="I104" s="31"/>
      <c r="J104" s="32"/>
      <c r="K104" s="33"/>
      <c r="L104" s="34">
        <f t="shared" si="13"/>
        <v>0</v>
      </c>
      <c r="M104" s="33">
        <f>J104*K104+L104</f>
        <v>0</v>
      </c>
    </row>
    <row r="105" spans="1:15" x14ac:dyDescent="0.3">
      <c r="A105" s="36"/>
      <c r="B105" s="36"/>
      <c r="C105" s="27"/>
      <c r="D105" s="43"/>
      <c r="E105" s="27"/>
      <c r="F105" s="27"/>
      <c r="G105" s="38"/>
      <c r="H105" s="67"/>
      <c r="I105" s="31"/>
      <c r="J105" s="32"/>
      <c r="K105" s="33"/>
      <c r="L105" s="34">
        <f t="shared" si="13"/>
        <v>0</v>
      </c>
      <c r="M105" s="33">
        <f>J105*K105+L105</f>
        <v>0</v>
      </c>
    </row>
    <row r="106" spans="1:15" x14ac:dyDescent="0.3">
      <c r="A106" s="36"/>
      <c r="B106" s="36"/>
      <c r="C106" s="27"/>
      <c r="D106" s="43"/>
      <c r="E106" s="27"/>
      <c r="F106" s="27"/>
      <c r="G106" s="38"/>
      <c r="H106" s="67"/>
      <c r="I106" s="31"/>
      <c r="J106" s="32"/>
      <c r="K106" s="33"/>
      <c r="L106" s="34">
        <f>J106*K106*0.16</f>
        <v>0</v>
      </c>
      <c r="M106" s="33">
        <f t="shared" si="14"/>
        <v>0</v>
      </c>
      <c r="O106" s="1" t="s">
        <v>376</v>
      </c>
    </row>
    <row r="107" spans="1:15" x14ac:dyDescent="0.3">
      <c r="A107" s="36"/>
      <c r="B107" s="36"/>
      <c r="C107" s="27"/>
      <c r="D107" s="43"/>
      <c r="E107" s="27"/>
      <c r="F107" s="27"/>
      <c r="G107" s="29"/>
      <c r="H107" s="67"/>
      <c r="I107" s="31"/>
      <c r="J107" s="32"/>
      <c r="K107" s="33"/>
      <c r="L107" s="34">
        <f>J107*K107*0.16</f>
        <v>0</v>
      </c>
      <c r="M107" s="33">
        <f t="shared" si="14"/>
        <v>0</v>
      </c>
    </row>
    <row r="108" spans="1:15" x14ac:dyDescent="0.3">
      <c r="A108" s="36"/>
      <c r="B108" s="36"/>
      <c r="C108" s="27"/>
      <c r="D108" s="43"/>
      <c r="E108" s="27"/>
      <c r="F108" s="27"/>
      <c r="G108" s="29"/>
      <c r="H108" s="38"/>
      <c r="I108" s="31"/>
      <c r="J108" s="32"/>
      <c r="K108" s="33"/>
      <c r="L108" s="34">
        <f>J108*K108*0.16</f>
        <v>0</v>
      </c>
      <c r="M108" s="33">
        <f t="shared" si="14"/>
        <v>0</v>
      </c>
    </row>
    <row r="109" spans="1:15" x14ac:dyDescent="0.3">
      <c r="A109" s="26"/>
      <c r="B109" s="26"/>
      <c r="C109" s="26"/>
      <c r="D109" s="28"/>
      <c r="E109" s="27"/>
      <c r="F109" s="27"/>
      <c r="G109" s="29"/>
      <c r="H109" s="38"/>
      <c r="I109" s="31"/>
      <c r="J109" s="32"/>
      <c r="K109" s="33"/>
      <c r="L109" s="34"/>
      <c r="M109" s="33">
        <f>SUM(M14:M108)+0.02</f>
        <v>597769.20360000012</v>
      </c>
    </row>
    <row r="111" spans="1:15" x14ac:dyDescent="0.3">
      <c r="A111" s="48" t="s">
        <v>35</v>
      </c>
      <c r="B111" s="46" t="s">
        <v>222</v>
      </c>
    </row>
    <row r="112" spans="1:15" x14ac:dyDescent="0.3">
      <c r="A112" s="18"/>
      <c r="B112" s="15"/>
    </row>
    <row r="113" spans="1:13" x14ac:dyDescent="0.3">
      <c r="A113" s="18"/>
      <c r="B113" s="15"/>
      <c r="D113" s="62"/>
    </row>
    <row r="114" spans="1:13" x14ac:dyDescent="0.3">
      <c r="A114" s="18"/>
      <c r="B114" s="15"/>
    </row>
    <row r="115" spans="1:13" x14ac:dyDescent="0.3">
      <c r="A115" s="18"/>
      <c r="B115" s="15"/>
    </row>
    <row r="116" spans="1:13" x14ac:dyDescent="0.3">
      <c r="A116" s="18"/>
      <c r="B116" s="15"/>
    </row>
    <row r="117" spans="1:13" x14ac:dyDescent="0.3">
      <c r="A117" s="18"/>
      <c r="B117" s="15"/>
    </row>
    <row r="118" spans="1:13" x14ac:dyDescent="0.3">
      <c r="A118" s="18"/>
      <c r="B118" s="15"/>
    </row>
    <row r="119" spans="1:13" x14ac:dyDescent="0.3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x14ac:dyDescent="0.3">
      <c r="A120" s="261" t="s">
        <v>27</v>
      </c>
      <c r="B120" s="261"/>
      <c r="C120" s="261"/>
      <c r="D120" s="39"/>
      <c r="E120" s="261" t="s">
        <v>28</v>
      </c>
      <c r="F120" s="261"/>
      <c r="G120" s="39"/>
      <c r="H120" s="84" t="s">
        <v>29</v>
      </c>
      <c r="I120" s="39"/>
      <c r="J120" s="41"/>
      <c r="K120" s="84" t="s">
        <v>30</v>
      </c>
      <c r="L120" s="41"/>
      <c r="M120" s="39"/>
    </row>
    <row r="121" spans="1:13" ht="13.9" customHeight="1" x14ac:dyDescent="0.3">
      <c r="A121" s="263" t="s">
        <v>0</v>
      </c>
      <c r="B121" s="263"/>
      <c r="C121" s="263"/>
      <c r="D121" s="39"/>
      <c r="E121" s="262" t="s">
        <v>1</v>
      </c>
      <c r="F121" s="262"/>
      <c r="G121" s="39"/>
      <c r="H121" s="42" t="s">
        <v>2</v>
      </c>
      <c r="I121" s="39"/>
      <c r="J121" s="262" t="s">
        <v>31</v>
      </c>
      <c r="K121" s="262"/>
      <c r="L121" s="262"/>
      <c r="M121" s="39"/>
    </row>
    <row r="122" spans="1:13" x14ac:dyDescent="0.3">
      <c r="A122" s="253"/>
      <c r="B122" s="253"/>
      <c r="C122" s="253"/>
    </row>
    <row r="123" spans="1:13" s="15" customFormat="1" ht="15" customHeight="1" x14ac:dyDescent="0.25">
      <c r="A123" s="257" t="s">
        <v>6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</row>
  </sheetData>
  <customSheetViews>
    <customSheetView guid="{B46C6F73-E576-4327-952E-D30557363BE2}" showPageBreaks="1" topLeftCell="H96">
      <selection activeCell="M110" sqref="M110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96">
      <selection activeCell="M110" sqref="M110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23:M123"/>
    <mergeCell ref="A11:B11"/>
    <mergeCell ref="C11:G11"/>
    <mergeCell ref="I11:M11"/>
    <mergeCell ref="E120:F120"/>
    <mergeCell ref="E121:F121"/>
    <mergeCell ref="J121:L121"/>
    <mergeCell ref="A120:C120"/>
    <mergeCell ref="A121:C121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69"/>
  <sheetViews>
    <sheetView topLeftCell="H40" workbookViewId="0">
      <selection activeCell="L58" sqref="L58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.855468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.75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8.75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8.75" x14ac:dyDescent="0.3">
      <c r="A5" s="73" t="s">
        <v>7</v>
      </c>
      <c r="B5" s="48" t="s">
        <v>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9" customHeight="1" x14ac:dyDescent="0.3">
      <c r="A6" s="18"/>
      <c r="B6" s="1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120</v>
      </c>
      <c r="D11" s="259"/>
      <c r="E11" s="259"/>
      <c r="F11" s="259"/>
      <c r="G11" s="259"/>
      <c r="H11" s="8" t="s">
        <v>13</v>
      </c>
      <c r="I11" s="260" t="s">
        <v>3873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123"/>
      <c r="B14" s="82" t="s">
        <v>834</v>
      </c>
      <c r="C14" s="83">
        <v>42846</v>
      </c>
      <c r="D14" s="22"/>
      <c r="E14" s="23"/>
      <c r="F14" s="125" t="s">
        <v>42</v>
      </c>
      <c r="G14" s="29" t="s">
        <v>41</v>
      </c>
      <c r="H14" s="50" t="s">
        <v>118</v>
      </c>
      <c r="I14" s="21"/>
      <c r="J14" s="24"/>
      <c r="K14" s="21"/>
      <c r="L14" s="34">
        <f t="shared" ref="L14:L29" si="0">J14*K14*0.16</f>
        <v>0</v>
      </c>
      <c r="M14" s="33">
        <v>6300</v>
      </c>
    </row>
    <row r="15" spans="1:13" ht="25.5" x14ac:dyDescent="0.3">
      <c r="A15" s="123"/>
      <c r="B15" s="82" t="s">
        <v>835</v>
      </c>
      <c r="C15" s="83">
        <v>42853</v>
      </c>
      <c r="D15" s="22"/>
      <c r="E15" s="23"/>
      <c r="F15" s="125" t="s">
        <v>42</v>
      </c>
      <c r="G15" s="29" t="s">
        <v>41</v>
      </c>
      <c r="H15" s="50" t="s">
        <v>179</v>
      </c>
      <c r="I15" s="21"/>
      <c r="J15" s="24"/>
      <c r="K15" s="21"/>
      <c r="L15" s="34">
        <f t="shared" si="0"/>
        <v>0</v>
      </c>
      <c r="M15" s="33">
        <v>12300</v>
      </c>
    </row>
    <row r="16" spans="1:13" ht="25.5" x14ac:dyDescent="0.3">
      <c r="A16" s="123"/>
      <c r="B16" s="82" t="s">
        <v>836</v>
      </c>
      <c r="C16" s="83">
        <v>42860</v>
      </c>
      <c r="D16" s="22"/>
      <c r="E16" s="23"/>
      <c r="F16" s="125" t="s">
        <v>42</v>
      </c>
      <c r="G16" s="29" t="s">
        <v>41</v>
      </c>
      <c r="H16" s="50" t="s">
        <v>208</v>
      </c>
      <c r="I16" s="21"/>
      <c r="J16" s="24"/>
      <c r="K16" s="21"/>
      <c r="L16" s="34">
        <f t="shared" si="0"/>
        <v>0</v>
      </c>
      <c r="M16" s="33">
        <v>11700</v>
      </c>
    </row>
    <row r="17" spans="1:13" ht="25.5" x14ac:dyDescent="0.3">
      <c r="A17" s="123"/>
      <c r="B17" s="82" t="s">
        <v>837</v>
      </c>
      <c r="C17" s="83">
        <v>42867</v>
      </c>
      <c r="D17" s="22"/>
      <c r="E17" s="23"/>
      <c r="F17" s="125" t="s">
        <v>42</v>
      </c>
      <c r="G17" s="29" t="s">
        <v>41</v>
      </c>
      <c r="H17" s="50" t="s">
        <v>221</v>
      </c>
      <c r="I17" s="21"/>
      <c r="J17" s="24"/>
      <c r="K17" s="21"/>
      <c r="L17" s="34">
        <f t="shared" si="0"/>
        <v>0</v>
      </c>
      <c r="M17" s="33">
        <v>13200</v>
      </c>
    </row>
    <row r="18" spans="1:13" ht="25.5" x14ac:dyDescent="0.3">
      <c r="A18" s="124"/>
      <c r="B18" s="82" t="s">
        <v>838</v>
      </c>
      <c r="C18" s="83">
        <v>42874</v>
      </c>
      <c r="D18" s="43"/>
      <c r="E18" s="27"/>
      <c r="F18" s="125" t="s">
        <v>42</v>
      </c>
      <c r="G18" s="29" t="s">
        <v>41</v>
      </c>
      <c r="H18" s="67" t="s">
        <v>253</v>
      </c>
      <c r="I18" s="31"/>
      <c r="J18" s="32"/>
      <c r="K18" s="33"/>
      <c r="L18" s="34">
        <f t="shared" si="0"/>
        <v>0</v>
      </c>
      <c r="M18" s="33">
        <v>10200</v>
      </c>
    </row>
    <row r="19" spans="1:13" x14ac:dyDescent="0.3">
      <c r="A19" s="121" t="s">
        <v>839</v>
      </c>
      <c r="B19" s="82" t="s">
        <v>840</v>
      </c>
      <c r="C19" s="83">
        <v>42878</v>
      </c>
      <c r="D19" s="43">
        <v>1078</v>
      </c>
      <c r="E19" s="27">
        <v>42864</v>
      </c>
      <c r="F19" s="125" t="s">
        <v>630</v>
      </c>
      <c r="G19" s="29" t="s">
        <v>80</v>
      </c>
      <c r="H19" s="67" t="s">
        <v>93</v>
      </c>
      <c r="I19" s="31" t="s">
        <v>60</v>
      </c>
      <c r="J19" s="32">
        <v>1</v>
      </c>
      <c r="K19" s="33">
        <v>2413.8000000000002</v>
      </c>
      <c r="L19" s="34">
        <f t="shared" si="0"/>
        <v>386.20800000000003</v>
      </c>
      <c r="M19" s="33">
        <f>J19*K19+L19-0.01</f>
        <v>2799.998</v>
      </c>
    </row>
    <row r="20" spans="1:13" s="14" customFormat="1" ht="13.5" x14ac:dyDescent="0.25">
      <c r="A20" s="121" t="s">
        <v>841</v>
      </c>
      <c r="B20" s="82" t="s">
        <v>842</v>
      </c>
      <c r="C20" s="83">
        <v>42878</v>
      </c>
      <c r="D20" s="44">
        <v>1079</v>
      </c>
      <c r="E20" s="27">
        <v>42864</v>
      </c>
      <c r="F20" s="125" t="s">
        <v>630</v>
      </c>
      <c r="G20" s="29" t="s">
        <v>80</v>
      </c>
      <c r="H20" s="67" t="s">
        <v>91</v>
      </c>
      <c r="I20" s="31" t="s">
        <v>257</v>
      </c>
      <c r="J20" s="32">
        <v>10</v>
      </c>
      <c r="K20" s="33">
        <v>150.87</v>
      </c>
      <c r="L20" s="34">
        <f t="shared" si="0"/>
        <v>241.39200000000002</v>
      </c>
      <c r="M20" s="33">
        <f>J20*K20+L20</f>
        <v>1750.0920000000001</v>
      </c>
    </row>
    <row r="21" spans="1:13" ht="25.5" x14ac:dyDescent="0.3">
      <c r="A21" s="124"/>
      <c r="B21" s="82" t="s">
        <v>843</v>
      </c>
      <c r="C21" s="83">
        <v>42881</v>
      </c>
      <c r="D21" s="43"/>
      <c r="E21" s="27"/>
      <c r="F21" s="125" t="s">
        <v>42</v>
      </c>
      <c r="G21" s="29" t="s">
        <v>41</v>
      </c>
      <c r="H21" s="68" t="s">
        <v>270</v>
      </c>
      <c r="I21" s="31"/>
      <c r="J21" s="32"/>
      <c r="K21" s="33"/>
      <c r="L21" s="34">
        <f t="shared" si="0"/>
        <v>0</v>
      </c>
      <c r="M21" s="33">
        <v>12300</v>
      </c>
    </row>
    <row r="22" spans="1:13" x14ac:dyDescent="0.3">
      <c r="A22" s="121" t="s">
        <v>844</v>
      </c>
      <c r="B22" s="82" t="s">
        <v>845</v>
      </c>
      <c r="C22" s="83">
        <v>42885</v>
      </c>
      <c r="D22" s="43">
        <v>807</v>
      </c>
      <c r="E22" s="27">
        <v>42853</v>
      </c>
      <c r="F22" s="125" t="s">
        <v>666</v>
      </c>
      <c r="G22" s="29" t="s">
        <v>303</v>
      </c>
      <c r="H22" s="68" t="s">
        <v>304</v>
      </c>
      <c r="I22" s="31" t="s">
        <v>176</v>
      </c>
      <c r="J22" s="32">
        <v>70.5</v>
      </c>
      <c r="K22" s="33">
        <v>137.93</v>
      </c>
      <c r="L22" s="34">
        <f t="shared" si="0"/>
        <v>1555.8504</v>
      </c>
      <c r="M22" s="33">
        <f>J22*K22+L22</f>
        <v>11279.9154</v>
      </c>
    </row>
    <row r="23" spans="1:13" x14ac:dyDescent="0.3">
      <c r="A23" s="121" t="s">
        <v>844</v>
      </c>
      <c r="B23" s="82" t="s">
        <v>845</v>
      </c>
      <c r="C23" s="83">
        <v>42885</v>
      </c>
      <c r="D23" s="43">
        <v>807</v>
      </c>
      <c r="E23" s="27">
        <v>42853</v>
      </c>
      <c r="F23" s="125" t="s">
        <v>666</v>
      </c>
      <c r="G23" s="29" t="s">
        <v>303</v>
      </c>
      <c r="H23" s="68" t="s">
        <v>305</v>
      </c>
      <c r="I23" s="31" t="s">
        <v>306</v>
      </c>
      <c r="J23" s="32">
        <v>60</v>
      </c>
      <c r="K23" s="33">
        <v>102.59</v>
      </c>
      <c r="L23" s="34">
        <f t="shared" si="0"/>
        <v>984.86400000000015</v>
      </c>
      <c r="M23" s="33">
        <f>J23*K23+L23</f>
        <v>7140.264000000001</v>
      </c>
    </row>
    <row r="24" spans="1:13" ht="25.5" x14ac:dyDescent="0.3">
      <c r="A24" s="124"/>
      <c r="B24" s="82" t="s">
        <v>846</v>
      </c>
      <c r="C24" s="83">
        <v>42888</v>
      </c>
      <c r="D24" s="43"/>
      <c r="E24" s="27"/>
      <c r="F24" s="125" t="s">
        <v>42</v>
      </c>
      <c r="G24" s="29" t="s">
        <v>41</v>
      </c>
      <c r="H24" s="68" t="s">
        <v>311</v>
      </c>
      <c r="I24" s="31"/>
      <c r="J24" s="32"/>
      <c r="K24" s="33"/>
      <c r="L24" s="34">
        <f t="shared" si="0"/>
        <v>0</v>
      </c>
      <c r="M24" s="33">
        <v>10500</v>
      </c>
    </row>
    <row r="25" spans="1:13" ht="25.5" x14ac:dyDescent="0.3">
      <c r="A25" s="124"/>
      <c r="B25" s="82" t="s">
        <v>847</v>
      </c>
      <c r="C25" s="83">
        <v>42895</v>
      </c>
      <c r="D25" s="43"/>
      <c r="E25" s="27"/>
      <c r="F25" s="125" t="s">
        <v>42</v>
      </c>
      <c r="G25" s="29" t="s">
        <v>41</v>
      </c>
      <c r="H25" s="68" t="s">
        <v>315</v>
      </c>
      <c r="I25" s="31"/>
      <c r="J25" s="32"/>
      <c r="K25" s="33"/>
      <c r="L25" s="34">
        <f t="shared" si="0"/>
        <v>0</v>
      </c>
      <c r="M25" s="33">
        <v>6900</v>
      </c>
    </row>
    <row r="26" spans="1:13" ht="25.5" x14ac:dyDescent="0.3">
      <c r="A26" s="121" t="s">
        <v>848</v>
      </c>
      <c r="B26" s="82" t="s">
        <v>849</v>
      </c>
      <c r="C26" s="83">
        <v>42898</v>
      </c>
      <c r="D26" s="43">
        <v>7829</v>
      </c>
      <c r="E26" s="27">
        <v>42884</v>
      </c>
      <c r="F26" s="125" t="s">
        <v>666</v>
      </c>
      <c r="G26" s="38" t="s">
        <v>351</v>
      </c>
      <c r="H26" s="68" t="s">
        <v>352</v>
      </c>
      <c r="I26" s="31" t="s">
        <v>355</v>
      </c>
      <c r="J26" s="32">
        <v>1</v>
      </c>
      <c r="K26" s="33">
        <v>395.69</v>
      </c>
      <c r="L26" s="34">
        <f t="shared" si="0"/>
        <v>63.310400000000001</v>
      </c>
      <c r="M26" s="33">
        <f>J26*K26+L26</f>
        <v>459.00040000000001</v>
      </c>
    </row>
    <row r="27" spans="1:13" ht="25.5" x14ac:dyDescent="0.3">
      <c r="A27" s="121" t="s">
        <v>848</v>
      </c>
      <c r="B27" s="82" t="s">
        <v>849</v>
      </c>
      <c r="C27" s="83">
        <v>42898</v>
      </c>
      <c r="D27" s="43">
        <v>7829</v>
      </c>
      <c r="E27" s="27">
        <v>42884</v>
      </c>
      <c r="F27" s="125" t="s">
        <v>666</v>
      </c>
      <c r="G27" s="38" t="s">
        <v>351</v>
      </c>
      <c r="H27" s="68" t="s">
        <v>353</v>
      </c>
      <c r="I27" s="31" t="s">
        <v>356</v>
      </c>
      <c r="J27" s="32">
        <v>4</v>
      </c>
      <c r="K27" s="33">
        <v>19.829999999999998</v>
      </c>
      <c r="L27" s="34">
        <f t="shared" si="0"/>
        <v>12.691199999999998</v>
      </c>
      <c r="M27" s="33">
        <f>J27*K27+L27</f>
        <v>92.011199999999988</v>
      </c>
    </row>
    <row r="28" spans="1:13" ht="25.5" x14ac:dyDescent="0.3">
      <c r="A28" s="121" t="s">
        <v>848</v>
      </c>
      <c r="B28" s="82" t="s">
        <v>849</v>
      </c>
      <c r="C28" s="83">
        <v>42898</v>
      </c>
      <c r="D28" s="43">
        <v>7829</v>
      </c>
      <c r="E28" s="27">
        <v>42884</v>
      </c>
      <c r="F28" s="125" t="s">
        <v>666</v>
      </c>
      <c r="G28" s="38" t="s">
        <v>351</v>
      </c>
      <c r="H28" s="68" t="s">
        <v>354</v>
      </c>
      <c r="I28" s="31" t="s">
        <v>96</v>
      </c>
      <c r="J28" s="32">
        <v>1</v>
      </c>
      <c r="K28" s="33">
        <v>12.07</v>
      </c>
      <c r="L28" s="34">
        <f t="shared" si="0"/>
        <v>1.9312</v>
      </c>
      <c r="M28" s="33">
        <f>J28*K28+L28</f>
        <v>14.001200000000001</v>
      </c>
    </row>
    <row r="29" spans="1:13" ht="25.5" x14ac:dyDescent="0.3">
      <c r="A29" s="121" t="s">
        <v>850</v>
      </c>
      <c r="B29" s="82" t="s">
        <v>851</v>
      </c>
      <c r="C29" s="83">
        <v>42898</v>
      </c>
      <c r="D29" s="43">
        <v>7794</v>
      </c>
      <c r="E29" s="27">
        <v>42877</v>
      </c>
      <c r="F29" s="125" t="s">
        <v>666</v>
      </c>
      <c r="G29" s="38" t="s">
        <v>351</v>
      </c>
      <c r="H29" s="68" t="s">
        <v>363</v>
      </c>
      <c r="I29" s="31" t="s">
        <v>358</v>
      </c>
      <c r="J29" s="32">
        <v>2</v>
      </c>
      <c r="K29" s="33">
        <v>1284.48</v>
      </c>
      <c r="L29" s="34">
        <f t="shared" si="0"/>
        <v>411.03360000000004</v>
      </c>
      <c r="M29" s="33">
        <f>J29*K29+L29</f>
        <v>2979.9936000000002</v>
      </c>
    </row>
    <row r="30" spans="1:13" ht="25.5" x14ac:dyDescent="0.3">
      <c r="A30" s="121" t="s">
        <v>850</v>
      </c>
      <c r="B30" s="82" t="s">
        <v>851</v>
      </c>
      <c r="C30" s="83">
        <v>42898</v>
      </c>
      <c r="D30" s="43">
        <v>7794</v>
      </c>
      <c r="E30" s="27">
        <v>42877</v>
      </c>
      <c r="F30" s="125" t="s">
        <v>666</v>
      </c>
      <c r="G30" s="38" t="s">
        <v>351</v>
      </c>
      <c r="H30" s="68" t="s">
        <v>364</v>
      </c>
      <c r="I30" s="31" t="s">
        <v>358</v>
      </c>
      <c r="J30" s="32">
        <v>1</v>
      </c>
      <c r="K30" s="33">
        <v>1866</v>
      </c>
      <c r="L30" s="34">
        <f t="shared" ref="L30:L50" si="1">J30*K30*0.16</f>
        <v>298.56</v>
      </c>
      <c r="M30" s="33">
        <f t="shared" ref="M30:M36" si="2">J30*K30+L30</f>
        <v>2164.56</v>
      </c>
    </row>
    <row r="31" spans="1:13" ht="25.5" x14ac:dyDescent="0.3">
      <c r="A31" s="121" t="s">
        <v>850</v>
      </c>
      <c r="B31" s="82" t="s">
        <v>851</v>
      </c>
      <c r="C31" s="83">
        <v>42898</v>
      </c>
      <c r="D31" s="43">
        <v>7794</v>
      </c>
      <c r="E31" s="27">
        <v>42877</v>
      </c>
      <c r="F31" s="125" t="s">
        <v>666</v>
      </c>
      <c r="G31" s="38" t="s">
        <v>351</v>
      </c>
      <c r="H31" s="68" t="s">
        <v>365</v>
      </c>
      <c r="I31" s="31" t="s">
        <v>96</v>
      </c>
      <c r="J31" s="32">
        <v>2</v>
      </c>
      <c r="K31" s="33">
        <v>50</v>
      </c>
      <c r="L31" s="34">
        <f t="shared" si="1"/>
        <v>16</v>
      </c>
      <c r="M31" s="33">
        <f t="shared" si="2"/>
        <v>116</v>
      </c>
    </row>
    <row r="32" spans="1:13" ht="25.5" x14ac:dyDescent="0.3">
      <c r="A32" s="121" t="s">
        <v>850</v>
      </c>
      <c r="B32" s="82" t="s">
        <v>851</v>
      </c>
      <c r="C32" s="83">
        <v>42898</v>
      </c>
      <c r="D32" s="43">
        <v>7794</v>
      </c>
      <c r="E32" s="27">
        <v>42877</v>
      </c>
      <c r="F32" s="125" t="s">
        <v>666</v>
      </c>
      <c r="G32" s="38" t="s">
        <v>351</v>
      </c>
      <c r="H32" s="68" t="s">
        <v>366</v>
      </c>
      <c r="I32" s="31" t="s">
        <v>96</v>
      </c>
      <c r="J32" s="32">
        <v>2</v>
      </c>
      <c r="K32" s="33">
        <v>46.55</v>
      </c>
      <c r="L32" s="34">
        <f t="shared" si="1"/>
        <v>14.895999999999999</v>
      </c>
      <c r="M32" s="33">
        <f t="shared" si="2"/>
        <v>107.996</v>
      </c>
    </row>
    <row r="33" spans="1:13" ht="25.5" x14ac:dyDescent="0.3">
      <c r="A33" s="124"/>
      <c r="B33" s="82" t="s">
        <v>852</v>
      </c>
      <c r="C33" s="83">
        <v>42902</v>
      </c>
      <c r="D33" s="43"/>
      <c r="E33" s="27"/>
      <c r="F33" s="125" t="s">
        <v>42</v>
      </c>
      <c r="G33" s="38" t="s">
        <v>41</v>
      </c>
      <c r="H33" s="68" t="s">
        <v>377</v>
      </c>
      <c r="I33" s="31"/>
      <c r="J33" s="32"/>
      <c r="K33" s="33"/>
      <c r="L33" s="34">
        <f t="shared" si="1"/>
        <v>0</v>
      </c>
      <c r="M33" s="33">
        <v>9300</v>
      </c>
    </row>
    <row r="34" spans="1:13" ht="38.25" x14ac:dyDescent="0.3">
      <c r="A34" s="121" t="s">
        <v>853</v>
      </c>
      <c r="B34" s="82" t="s">
        <v>854</v>
      </c>
      <c r="C34" s="83">
        <v>42907</v>
      </c>
      <c r="D34" s="43">
        <v>215</v>
      </c>
      <c r="E34" s="27">
        <v>42894</v>
      </c>
      <c r="F34" s="125" t="s">
        <v>726</v>
      </c>
      <c r="G34" s="38" t="s">
        <v>401</v>
      </c>
      <c r="H34" s="68" t="s">
        <v>402</v>
      </c>
      <c r="I34" s="31" t="s">
        <v>96</v>
      </c>
      <c r="J34" s="32">
        <v>3</v>
      </c>
      <c r="K34" s="33">
        <v>2201.7199999999998</v>
      </c>
      <c r="L34" s="34">
        <f t="shared" si="1"/>
        <v>1056.8255999999999</v>
      </c>
      <c r="M34" s="33">
        <f t="shared" si="2"/>
        <v>7661.9856</v>
      </c>
    </row>
    <row r="35" spans="1:13" ht="25.5" x14ac:dyDescent="0.3">
      <c r="A35" s="121" t="s">
        <v>853</v>
      </c>
      <c r="B35" s="82" t="s">
        <v>854</v>
      </c>
      <c r="C35" s="83">
        <v>42907</v>
      </c>
      <c r="D35" s="43">
        <v>215</v>
      </c>
      <c r="E35" s="27">
        <v>42894</v>
      </c>
      <c r="F35" s="125" t="s">
        <v>726</v>
      </c>
      <c r="G35" s="38" t="s">
        <v>401</v>
      </c>
      <c r="H35" s="68" t="s">
        <v>403</v>
      </c>
      <c r="I35" s="31" t="s">
        <v>96</v>
      </c>
      <c r="J35" s="32">
        <v>2</v>
      </c>
      <c r="K35" s="33">
        <v>2702.54</v>
      </c>
      <c r="L35" s="34">
        <f t="shared" si="1"/>
        <v>864.81280000000004</v>
      </c>
      <c r="M35" s="33">
        <f t="shared" si="2"/>
        <v>6269.8927999999996</v>
      </c>
    </row>
    <row r="36" spans="1:13" ht="25.5" x14ac:dyDescent="0.3">
      <c r="A36" s="121" t="s">
        <v>853</v>
      </c>
      <c r="B36" s="82" t="s">
        <v>854</v>
      </c>
      <c r="C36" s="83">
        <v>42907</v>
      </c>
      <c r="D36" s="43">
        <v>215</v>
      </c>
      <c r="E36" s="27">
        <v>42894</v>
      </c>
      <c r="F36" s="125" t="s">
        <v>726</v>
      </c>
      <c r="G36" s="38" t="s">
        <v>401</v>
      </c>
      <c r="H36" s="68" t="s">
        <v>404</v>
      </c>
      <c r="I36" s="31" t="s">
        <v>96</v>
      </c>
      <c r="J36" s="32">
        <v>1</v>
      </c>
      <c r="K36" s="33">
        <v>3501.83</v>
      </c>
      <c r="L36" s="34">
        <f t="shared" si="1"/>
        <v>560.29280000000006</v>
      </c>
      <c r="M36" s="33">
        <f t="shared" si="2"/>
        <v>4062.1228000000001</v>
      </c>
    </row>
    <row r="37" spans="1:13" ht="25.5" x14ac:dyDescent="0.3">
      <c r="A37" s="52" t="s">
        <v>1769</v>
      </c>
      <c r="B37" s="82" t="s">
        <v>855</v>
      </c>
      <c r="C37" s="83">
        <v>42916</v>
      </c>
      <c r="D37" s="43"/>
      <c r="E37" s="27"/>
      <c r="F37" s="125" t="s">
        <v>42</v>
      </c>
      <c r="G37" s="38" t="s">
        <v>41</v>
      </c>
      <c r="H37" s="68" t="s">
        <v>550</v>
      </c>
      <c r="I37" s="31"/>
      <c r="J37" s="32"/>
      <c r="K37" s="33"/>
      <c r="L37" s="34">
        <f t="shared" si="1"/>
        <v>0</v>
      </c>
      <c r="M37" s="33">
        <v>15300</v>
      </c>
    </row>
    <row r="38" spans="1:13" ht="25.5" x14ac:dyDescent="0.3">
      <c r="A38" s="52" t="s">
        <v>1551</v>
      </c>
      <c r="B38" s="53" t="s">
        <v>1550</v>
      </c>
      <c r="C38" s="54">
        <v>42947</v>
      </c>
      <c r="D38" s="43" t="s">
        <v>1203</v>
      </c>
      <c r="E38" s="27">
        <v>42937</v>
      </c>
      <c r="F38" s="125" t="s">
        <v>712</v>
      </c>
      <c r="G38" s="38" t="s">
        <v>80</v>
      </c>
      <c r="H38" s="68" t="s">
        <v>1204</v>
      </c>
      <c r="I38" s="31" t="s">
        <v>96</v>
      </c>
      <c r="J38" s="32">
        <v>2</v>
      </c>
      <c r="K38" s="33">
        <v>755</v>
      </c>
      <c r="L38" s="34">
        <f t="shared" si="1"/>
        <v>241.6</v>
      </c>
      <c r="M38" s="33">
        <f t="shared" ref="M38:M54" si="3">J38*K38+L38</f>
        <v>1751.6</v>
      </c>
    </row>
    <row r="39" spans="1:13" ht="25.5" x14ac:dyDescent="0.3">
      <c r="A39" s="52" t="s">
        <v>1551</v>
      </c>
      <c r="B39" s="53" t="s">
        <v>1550</v>
      </c>
      <c r="C39" s="54">
        <v>42947</v>
      </c>
      <c r="D39" s="43" t="s">
        <v>1203</v>
      </c>
      <c r="E39" s="27">
        <v>42937</v>
      </c>
      <c r="F39" s="125" t="s">
        <v>712</v>
      </c>
      <c r="G39" s="38" t="s">
        <v>80</v>
      </c>
      <c r="H39" s="68" t="s">
        <v>1205</v>
      </c>
      <c r="I39" s="31" t="s">
        <v>96</v>
      </c>
      <c r="J39" s="32">
        <v>2</v>
      </c>
      <c r="K39" s="33">
        <v>49</v>
      </c>
      <c r="L39" s="34">
        <f t="shared" si="1"/>
        <v>15.68</v>
      </c>
      <c r="M39" s="33">
        <f t="shared" si="3"/>
        <v>113.68</v>
      </c>
    </row>
    <row r="40" spans="1:13" ht="25.5" x14ac:dyDescent="0.3">
      <c r="A40" s="52" t="s">
        <v>1768</v>
      </c>
      <c r="B40" s="53" t="s">
        <v>1767</v>
      </c>
      <c r="C40" s="54">
        <v>42955</v>
      </c>
      <c r="D40" s="43">
        <v>8131</v>
      </c>
      <c r="E40" s="27">
        <v>42942</v>
      </c>
      <c r="F40" s="125" t="s">
        <v>666</v>
      </c>
      <c r="G40" s="38" t="s">
        <v>351</v>
      </c>
      <c r="H40" s="68" t="s">
        <v>1273</v>
      </c>
      <c r="I40" s="31" t="s">
        <v>358</v>
      </c>
      <c r="J40" s="32">
        <v>2</v>
      </c>
      <c r="K40" s="33">
        <v>1347.41</v>
      </c>
      <c r="L40" s="34">
        <f t="shared" ref="L40:L45" si="4">J40*K40*0.16</f>
        <v>431.17120000000006</v>
      </c>
      <c r="M40" s="33">
        <f t="shared" ref="M40:M45" si="5">J40*K40+L40</f>
        <v>3125.9912000000004</v>
      </c>
    </row>
    <row r="41" spans="1:13" ht="25.5" x14ac:dyDescent="0.3">
      <c r="A41" s="52" t="s">
        <v>1768</v>
      </c>
      <c r="B41" s="53" t="s">
        <v>1767</v>
      </c>
      <c r="C41" s="54">
        <v>42955</v>
      </c>
      <c r="D41" s="43">
        <v>8131</v>
      </c>
      <c r="E41" s="27">
        <v>42942</v>
      </c>
      <c r="F41" s="125" t="s">
        <v>666</v>
      </c>
      <c r="G41" s="38" t="s">
        <v>351</v>
      </c>
      <c r="H41" s="68" t="s">
        <v>1274</v>
      </c>
      <c r="I41" s="31" t="s">
        <v>355</v>
      </c>
      <c r="J41" s="32">
        <v>1</v>
      </c>
      <c r="K41" s="33">
        <v>343.1</v>
      </c>
      <c r="L41" s="34">
        <f t="shared" si="4"/>
        <v>54.896000000000008</v>
      </c>
      <c r="M41" s="33">
        <f t="shared" si="5"/>
        <v>397.99600000000004</v>
      </c>
    </row>
    <row r="42" spans="1:13" ht="25.5" x14ac:dyDescent="0.3">
      <c r="A42" s="52" t="s">
        <v>1768</v>
      </c>
      <c r="B42" s="53" t="s">
        <v>1767</v>
      </c>
      <c r="C42" s="54">
        <v>42955</v>
      </c>
      <c r="D42" s="43">
        <v>8131</v>
      </c>
      <c r="E42" s="27">
        <v>42942</v>
      </c>
      <c r="F42" s="125" t="s">
        <v>666</v>
      </c>
      <c r="G42" s="38" t="s">
        <v>351</v>
      </c>
      <c r="H42" s="68" t="s">
        <v>1275</v>
      </c>
      <c r="I42" s="31" t="s">
        <v>96</v>
      </c>
      <c r="J42" s="32">
        <v>3</v>
      </c>
      <c r="K42" s="33">
        <v>19.82</v>
      </c>
      <c r="L42" s="34">
        <f t="shared" si="4"/>
        <v>9.5136000000000003</v>
      </c>
      <c r="M42" s="33">
        <f t="shared" si="5"/>
        <v>68.973600000000005</v>
      </c>
    </row>
    <row r="43" spans="1:13" ht="25.5" x14ac:dyDescent="0.3">
      <c r="A43" s="52" t="s">
        <v>1768</v>
      </c>
      <c r="B43" s="53" t="s">
        <v>1767</v>
      </c>
      <c r="C43" s="54">
        <v>42955</v>
      </c>
      <c r="D43" s="43">
        <v>8131</v>
      </c>
      <c r="E43" s="27">
        <v>42942</v>
      </c>
      <c r="F43" s="125" t="s">
        <v>666</v>
      </c>
      <c r="G43" s="38" t="s">
        <v>351</v>
      </c>
      <c r="H43" s="68" t="s">
        <v>1276</v>
      </c>
      <c r="I43" s="31" t="s">
        <v>96</v>
      </c>
      <c r="J43" s="32">
        <v>3</v>
      </c>
      <c r="K43" s="33">
        <v>46.55</v>
      </c>
      <c r="L43" s="34">
        <f t="shared" si="4"/>
        <v>22.343999999999998</v>
      </c>
      <c r="M43" s="33">
        <f t="shared" si="5"/>
        <v>161.99399999999997</v>
      </c>
    </row>
    <row r="44" spans="1:13" ht="25.5" x14ac:dyDescent="0.3">
      <c r="A44" s="52" t="s">
        <v>1768</v>
      </c>
      <c r="B44" s="53" t="s">
        <v>1767</v>
      </c>
      <c r="C44" s="54">
        <v>42955</v>
      </c>
      <c r="D44" s="43">
        <v>8131</v>
      </c>
      <c r="E44" s="27">
        <v>42942</v>
      </c>
      <c r="F44" s="125" t="s">
        <v>666</v>
      </c>
      <c r="G44" s="38" t="s">
        <v>351</v>
      </c>
      <c r="H44" s="68" t="s">
        <v>1277</v>
      </c>
      <c r="I44" s="31" t="s">
        <v>96</v>
      </c>
      <c r="J44" s="32">
        <v>2</v>
      </c>
      <c r="K44" s="33">
        <v>50</v>
      </c>
      <c r="L44" s="34">
        <f t="shared" si="4"/>
        <v>16</v>
      </c>
      <c r="M44" s="33">
        <f t="shared" si="5"/>
        <v>116</v>
      </c>
    </row>
    <row r="45" spans="1:13" ht="25.5" x14ac:dyDescent="0.3">
      <c r="A45" s="52" t="s">
        <v>1768</v>
      </c>
      <c r="B45" s="53" t="s">
        <v>1767</v>
      </c>
      <c r="C45" s="54">
        <v>42955</v>
      </c>
      <c r="D45" s="43">
        <v>8131</v>
      </c>
      <c r="E45" s="27">
        <v>42942</v>
      </c>
      <c r="F45" s="125" t="s">
        <v>666</v>
      </c>
      <c r="G45" s="38" t="s">
        <v>351</v>
      </c>
      <c r="H45" s="68" t="s">
        <v>1278</v>
      </c>
      <c r="I45" s="31" t="s">
        <v>358</v>
      </c>
      <c r="J45" s="32">
        <v>1</v>
      </c>
      <c r="K45" s="33">
        <v>671.55</v>
      </c>
      <c r="L45" s="34">
        <f t="shared" si="4"/>
        <v>107.44799999999999</v>
      </c>
      <c r="M45" s="33">
        <f t="shared" si="5"/>
        <v>778.99799999999993</v>
      </c>
    </row>
    <row r="46" spans="1:13" ht="25.5" x14ac:dyDescent="0.3">
      <c r="A46" s="52" t="s">
        <v>3872</v>
      </c>
      <c r="B46" s="53" t="s">
        <v>3871</v>
      </c>
      <c r="C46" s="54">
        <v>43082</v>
      </c>
      <c r="D46" s="43">
        <v>631</v>
      </c>
      <c r="E46" s="27">
        <v>43074</v>
      </c>
      <c r="F46" s="125" t="s">
        <v>631</v>
      </c>
      <c r="G46" s="38" t="s">
        <v>214</v>
      </c>
      <c r="H46" s="68" t="s">
        <v>411</v>
      </c>
      <c r="I46" s="31" t="s">
        <v>142</v>
      </c>
      <c r="J46" s="32">
        <v>2</v>
      </c>
      <c r="K46" s="33">
        <v>1560</v>
      </c>
      <c r="L46" s="34">
        <f t="shared" si="1"/>
        <v>499.2</v>
      </c>
      <c r="M46" s="33">
        <f t="shared" si="3"/>
        <v>3619.2</v>
      </c>
    </row>
    <row r="47" spans="1:13" ht="25.5" x14ac:dyDescent="0.3">
      <c r="A47" s="52" t="s">
        <v>3875</v>
      </c>
      <c r="B47" s="53" t="s">
        <v>3874</v>
      </c>
      <c r="C47" s="54">
        <v>43087</v>
      </c>
      <c r="D47" s="43">
        <v>7</v>
      </c>
      <c r="E47" s="27">
        <v>43075</v>
      </c>
      <c r="F47" s="125" t="s">
        <v>630</v>
      </c>
      <c r="G47" s="38" t="s">
        <v>80</v>
      </c>
      <c r="H47" s="68" t="s">
        <v>3445</v>
      </c>
      <c r="I47" s="31" t="s">
        <v>96</v>
      </c>
      <c r="J47" s="32">
        <v>60</v>
      </c>
      <c r="K47" s="33">
        <v>125</v>
      </c>
      <c r="L47" s="34">
        <f>J47*K47*0.16</f>
        <v>1200</v>
      </c>
      <c r="M47" s="33">
        <f>J47*K47+L47</f>
        <v>8700</v>
      </c>
    </row>
    <row r="48" spans="1:13" ht="25.5" x14ac:dyDescent="0.3">
      <c r="A48" s="52" t="s">
        <v>3877</v>
      </c>
      <c r="B48" s="53" t="s">
        <v>3876</v>
      </c>
      <c r="C48" s="54">
        <v>43087</v>
      </c>
      <c r="D48" s="43">
        <v>12</v>
      </c>
      <c r="E48" s="27">
        <v>43075</v>
      </c>
      <c r="F48" s="125" t="s">
        <v>630</v>
      </c>
      <c r="G48" s="38" t="s">
        <v>80</v>
      </c>
      <c r="H48" s="68" t="s">
        <v>81</v>
      </c>
      <c r="I48" s="31" t="s">
        <v>96</v>
      </c>
      <c r="J48" s="32">
        <v>60</v>
      </c>
      <c r="K48" s="33">
        <v>150.86199999999999</v>
      </c>
      <c r="L48" s="34">
        <f>J48*K48*0.16</f>
        <v>1448.2751999999998</v>
      </c>
      <c r="M48" s="33">
        <f>J48*K48+L48</f>
        <v>10499.995199999999</v>
      </c>
    </row>
    <row r="49" spans="1:13" ht="25.5" x14ac:dyDescent="0.3">
      <c r="A49" s="52" t="s">
        <v>3879</v>
      </c>
      <c r="B49" s="53" t="s">
        <v>3878</v>
      </c>
      <c r="C49" s="54">
        <v>43087</v>
      </c>
      <c r="D49" s="43">
        <v>23</v>
      </c>
      <c r="E49" s="27">
        <v>43075</v>
      </c>
      <c r="F49" s="125" t="s">
        <v>666</v>
      </c>
      <c r="G49" s="38" t="s">
        <v>80</v>
      </c>
      <c r="H49" s="68" t="s">
        <v>3453</v>
      </c>
      <c r="I49" s="31" t="s">
        <v>96</v>
      </c>
      <c r="J49" s="32">
        <v>2</v>
      </c>
      <c r="K49" s="33">
        <v>2586.2060000000001</v>
      </c>
      <c r="L49" s="34">
        <f>J49*K49*0.16</f>
        <v>827.5859200000001</v>
      </c>
      <c r="M49" s="33">
        <f>J49*K49+L49</f>
        <v>5999.9979200000007</v>
      </c>
    </row>
    <row r="50" spans="1:13" x14ac:dyDescent="0.3">
      <c r="A50" s="124"/>
      <c r="B50" s="82"/>
      <c r="C50" s="83"/>
      <c r="D50" s="43"/>
      <c r="E50" s="27"/>
      <c r="F50" s="125"/>
      <c r="G50" s="38"/>
      <c r="H50" s="68"/>
      <c r="I50" s="31"/>
      <c r="J50" s="32"/>
      <c r="K50" s="33"/>
      <c r="L50" s="34">
        <f t="shared" si="1"/>
        <v>0</v>
      </c>
      <c r="M50" s="33">
        <f t="shared" si="3"/>
        <v>0</v>
      </c>
    </row>
    <row r="51" spans="1:13" x14ac:dyDescent="0.3">
      <c r="A51" s="26"/>
      <c r="B51" s="26"/>
      <c r="C51" s="27"/>
      <c r="D51" s="43"/>
      <c r="E51" s="27"/>
      <c r="F51" s="27"/>
      <c r="G51" s="29"/>
      <c r="H51" s="68"/>
      <c r="I51" s="31"/>
      <c r="J51" s="32"/>
      <c r="K51" s="33"/>
      <c r="L51" s="34">
        <f>J51*K51*0.16</f>
        <v>0</v>
      </c>
      <c r="M51" s="33">
        <f t="shared" si="3"/>
        <v>0</v>
      </c>
    </row>
    <row r="52" spans="1:13" x14ac:dyDescent="0.3">
      <c r="A52" s="36"/>
      <c r="B52" s="36"/>
      <c r="C52" s="27"/>
      <c r="D52" s="45"/>
      <c r="E52" s="27"/>
      <c r="F52" s="37"/>
      <c r="G52" s="29"/>
      <c r="H52" s="67"/>
      <c r="I52" s="31"/>
      <c r="J52" s="32"/>
      <c r="K52" s="33"/>
      <c r="L52" s="34">
        <f>J52*K52*0.16</f>
        <v>0</v>
      </c>
      <c r="M52" s="33">
        <f t="shared" si="3"/>
        <v>0</v>
      </c>
    </row>
    <row r="53" spans="1:13" x14ac:dyDescent="0.3">
      <c r="A53" s="36"/>
      <c r="B53" s="36"/>
      <c r="C53" s="27"/>
      <c r="D53" s="43"/>
      <c r="E53" s="27"/>
      <c r="F53" s="27"/>
      <c r="G53" s="29"/>
      <c r="H53" s="67"/>
      <c r="I53" s="31"/>
      <c r="J53" s="32"/>
      <c r="K53" s="33"/>
      <c r="L53" s="34">
        <f>J53*K53*0.16</f>
        <v>0</v>
      </c>
      <c r="M53" s="33">
        <f t="shared" si="3"/>
        <v>0</v>
      </c>
    </row>
    <row r="54" spans="1:13" x14ac:dyDescent="0.3">
      <c r="A54" s="36"/>
      <c r="B54" s="36"/>
      <c r="C54" s="27"/>
      <c r="D54" s="43"/>
      <c r="E54" s="27"/>
      <c r="F54" s="27"/>
      <c r="G54" s="29"/>
      <c r="H54" s="38"/>
      <c r="I54" s="31"/>
      <c r="J54" s="32"/>
      <c r="K54" s="33"/>
      <c r="L54" s="34">
        <f>J54*K54*0.16</f>
        <v>0</v>
      </c>
      <c r="M54" s="33">
        <f t="shared" si="3"/>
        <v>0</v>
      </c>
    </row>
    <row r="55" spans="1:13" x14ac:dyDescent="0.3">
      <c r="A55" s="26"/>
      <c r="B55" s="26"/>
      <c r="C55" s="26"/>
      <c r="D55" s="28"/>
      <c r="E55" s="27"/>
      <c r="F55" s="27"/>
      <c r="G55" s="29"/>
      <c r="H55" s="38"/>
      <c r="I55" s="31"/>
      <c r="J55" s="32"/>
      <c r="K55" s="33"/>
      <c r="L55" s="34"/>
      <c r="M55" s="33">
        <f>SUM(M14:M54)</f>
        <v>190232.25891999999</v>
      </c>
    </row>
    <row r="57" spans="1:13" x14ac:dyDescent="0.3">
      <c r="A57" s="48" t="s">
        <v>35</v>
      </c>
      <c r="B57" s="46" t="s">
        <v>119</v>
      </c>
    </row>
    <row r="58" spans="1:13" x14ac:dyDescent="0.3">
      <c r="A58" s="18"/>
      <c r="B58" s="15"/>
    </row>
    <row r="59" spans="1:13" x14ac:dyDescent="0.3">
      <c r="A59" s="18"/>
      <c r="B59" s="15"/>
      <c r="D59" s="62"/>
    </row>
    <row r="60" spans="1:13" x14ac:dyDescent="0.3">
      <c r="A60" s="18"/>
      <c r="B60" s="15"/>
    </row>
    <row r="61" spans="1:13" x14ac:dyDescent="0.3">
      <c r="A61" s="18"/>
      <c r="B61" s="15"/>
    </row>
    <row r="62" spans="1:13" x14ac:dyDescent="0.3">
      <c r="A62" s="18"/>
      <c r="B62" s="15"/>
    </row>
    <row r="63" spans="1:13" x14ac:dyDescent="0.3">
      <c r="A63" s="18"/>
      <c r="B63" s="15"/>
    </row>
    <row r="64" spans="1:13" x14ac:dyDescent="0.3">
      <c r="A64" s="18"/>
      <c r="B64" s="15"/>
    </row>
    <row r="65" spans="1:13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261" t="s">
        <v>27</v>
      </c>
      <c r="B66" s="261"/>
      <c r="C66" s="261"/>
      <c r="D66" s="39"/>
      <c r="E66" s="261" t="s">
        <v>28</v>
      </c>
      <c r="F66" s="261"/>
      <c r="G66" s="39"/>
      <c r="H66" s="72" t="s">
        <v>29</v>
      </c>
      <c r="I66" s="39"/>
      <c r="J66" s="41"/>
      <c r="K66" s="72" t="s">
        <v>30</v>
      </c>
      <c r="L66" s="41"/>
      <c r="M66" s="39"/>
    </row>
    <row r="67" spans="1:13" ht="13.9" customHeight="1" x14ac:dyDescent="0.3">
      <c r="A67" s="263" t="s">
        <v>0</v>
      </c>
      <c r="B67" s="263"/>
      <c r="C67" s="263"/>
      <c r="D67" s="39"/>
      <c r="E67" s="262" t="s">
        <v>1</v>
      </c>
      <c r="F67" s="262"/>
      <c r="G67" s="39"/>
      <c r="H67" s="42" t="s">
        <v>2</v>
      </c>
      <c r="I67" s="39"/>
      <c r="J67" s="262" t="s">
        <v>31</v>
      </c>
      <c r="K67" s="262"/>
      <c r="L67" s="262"/>
      <c r="M67" s="39"/>
    </row>
    <row r="68" spans="1:13" x14ac:dyDescent="0.3">
      <c r="A68" s="253"/>
      <c r="B68" s="253"/>
      <c r="C68" s="253"/>
    </row>
    <row r="69" spans="1:13" s="15" customFormat="1" ht="15" customHeight="1" x14ac:dyDescent="0.25">
      <c r="A69" s="257" t="s">
        <v>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</sheetData>
  <customSheetViews>
    <customSheetView guid="{B46C6F73-E576-4327-952E-D30557363BE2}" showPageBreaks="1" topLeftCell="H40">
      <selection activeCell="L58" sqref="L5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40">
      <selection activeCell="L58" sqref="L5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69:M69"/>
    <mergeCell ref="A11:B11"/>
    <mergeCell ref="C11:G11"/>
    <mergeCell ref="I11:M11"/>
    <mergeCell ref="E66:F66"/>
    <mergeCell ref="E67:F67"/>
    <mergeCell ref="J67:L67"/>
    <mergeCell ref="A66:C66"/>
    <mergeCell ref="A67:C67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34"/>
  <sheetViews>
    <sheetView topLeftCell="H100" workbookViewId="0">
      <selection activeCell="L124" sqref="L124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4257812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.75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8.75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8.75" x14ac:dyDescent="0.3">
      <c r="A5" s="94" t="s">
        <v>7</v>
      </c>
      <c r="B5" s="48" t="s">
        <v>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8.75" x14ac:dyDescent="0.3">
      <c r="A6" s="18"/>
      <c r="B6" s="18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3547</v>
      </c>
      <c r="D11" s="259"/>
      <c r="E11" s="259"/>
      <c r="F11" s="259"/>
      <c r="G11" s="259"/>
      <c r="H11" s="8" t="s">
        <v>13</v>
      </c>
      <c r="I11" s="271" t="s">
        <v>1846</v>
      </c>
      <c r="J11" s="271"/>
      <c r="K11" s="271"/>
      <c r="L11" s="271"/>
      <c r="M11" s="271"/>
    </row>
    <row r="12" spans="1:13" ht="19.149999999999999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127"/>
      <c r="B14" s="53" t="s">
        <v>1031</v>
      </c>
      <c r="C14" s="54">
        <v>42895</v>
      </c>
      <c r="D14" s="22"/>
      <c r="E14" s="23"/>
      <c r="F14" s="53" t="s">
        <v>42</v>
      </c>
      <c r="G14" s="29" t="s">
        <v>41</v>
      </c>
      <c r="H14" s="77" t="s">
        <v>315</v>
      </c>
      <c r="I14" s="21"/>
      <c r="J14" s="24"/>
      <c r="K14" s="21"/>
      <c r="L14" s="34">
        <f t="shared" ref="L14:L21" si="0">J14*K14*0.16</f>
        <v>0</v>
      </c>
      <c r="M14" s="33">
        <v>7150</v>
      </c>
    </row>
    <row r="15" spans="1:13" ht="25.5" x14ac:dyDescent="0.3">
      <c r="A15" s="127"/>
      <c r="B15" s="53" t="s">
        <v>1032</v>
      </c>
      <c r="C15" s="54">
        <v>42902</v>
      </c>
      <c r="D15" s="22"/>
      <c r="E15" s="23"/>
      <c r="F15" s="53" t="s">
        <v>42</v>
      </c>
      <c r="G15" s="29" t="s">
        <v>41</v>
      </c>
      <c r="H15" s="77" t="s">
        <v>377</v>
      </c>
      <c r="I15" s="21"/>
      <c r="J15" s="24"/>
      <c r="K15" s="21"/>
      <c r="L15" s="34">
        <f t="shared" si="0"/>
        <v>0</v>
      </c>
      <c r="M15" s="33">
        <v>13150</v>
      </c>
    </row>
    <row r="16" spans="1:13" x14ac:dyDescent="0.3">
      <c r="A16" s="52" t="s">
        <v>1033</v>
      </c>
      <c r="B16" s="53" t="s">
        <v>1034</v>
      </c>
      <c r="C16" s="54">
        <v>42914</v>
      </c>
      <c r="D16" s="75" t="s">
        <v>425</v>
      </c>
      <c r="E16" s="76">
        <v>42901</v>
      </c>
      <c r="F16" s="53" t="s">
        <v>803</v>
      </c>
      <c r="G16" s="29" t="s">
        <v>80</v>
      </c>
      <c r="H16" s="77" t="s">
        <v>84</v>
      </c>
      <c r="I16" s="50" t="s">
        <v>96</v>
      </c>
      <c r="J16" s="78">
        <v>150</v>
      </c>
      <c r="K16" s="91">
        <v>110</v>
      </c>
      <c r="L16" s="34">
        <f t="shared" si="0"/>
        <v>2640</v>
      </c>
      <c r="M16" s="33">
        <f>J16*K16+L16</f>
        <v>19140</v>
      </c>
    </row>
    <row r="17" spans="1:13" x14ac:dyDescent="0.3">
      <c r="A17" s="52" t="s">
        <v>1033</v>
      </c>
      <c r="B17" s="53" t="s">
        <v>1034</v>
      </c>
      <c r="C17" s="54">
        <v>42914</v>
      </c>
      <c r="D17" s="75" t="s">
        <v>425</v>
      </c>
      <c r="E17" s="76">
        <v>42901</v>
      </c>
      <c r="F17" s="53" t="s">
        <v>803</v>
      </c>
      <c r="G17" s="29" t="s">
        <v>80</v>
      </c>
      <c r="H17" s="77" t="s">
        <v>426</v>
      </c>
      <c r="I17" s="50" t="s">
        <v>295</v>
      </c>
      <c r="J17" s="78">
        <v>200</v>
      </c>
      <c r="K17" s="91">
        <v>25</v>
      </c>
      <c r="L17" s="34">
        <f t="shared" si="0"/>
        <v>800</v>
      </c>
      <c r="M17" s="33">
        <f>J17*K17+L17</f>
        <v>5800</v>
      </c>
    </row>
    <row r="18" spans="1:13" x14ac:dyDescent="0.3">
      <c r="A18" s="52" t="s">
        <v>1033</v>
      </c>
      <c r="B18" s="53" t="s">
        <v>1034</v>
      </c>
      <c r="C18" s="54">
        <v>42914</v>
      </c>
      <c r="D18" s="75" t="s">
        <v>425</v>
      </c>
      <c r="E18" s="76">
        <v>42901</v>
      </c>
      <c r="F18" s="53" t="s">
        <v>803</v>
      </c>
      <c r="G18" s="29" t="s">
        <v>80</v>
      </c>
      <c r="H18" s="67" t="s">
        <v>279</v>
      </c>
      <c r="I18" s="31" t="s">
        <v>295</v>
      </c>
      <c r="J18" s="32">
        <v>100</v>
      </c>
      <c r="K18" s="33">
        <v>25</v>
      </c>
      <c r="L18" s="34">
        <f t="shared" si="0"/>
        <v>400</v>
      </c>
      <c r="M18" s="33">
        <f>J18*K18+L18</f>
        <v>2900</v>
      </c>
    </row>
    <row r="19" spans="1:13" x14ac:dyDescent="0.3">
      <c r="A19" s="52" t="s">
        <v>1033</v>
      </c>
      <c r="B19" s="53" t="s">
        <v>1034</v>
      </c>
      <c r="C19" s="54">
        <v>42914</v>
      </c>
      <c r="D19" s="75" t="s">
        <v>425</v>
      </c>
      <c r="E19" s="76">
        <v>42901</v>
      </c>
      <c r="F19" s="53" t="s">
        <v>803</v>
      </c>
      <c r="G19" s="29" t="s">
        <v>80</v>
      </c>
      <c r="H19" s="67" t="s">
        <v>276</v>
      </c>
      <c r="I19" s="31" t="s">
        <v>295</v>
      </c>
      <c r="J19" s="32">
        <v>10</v>
      </c>
      <c r="K19" s="33">
        <v>28.45</v>
      </c>
      <c r="L19" s="34">
        <f t="shared" si="0"/>
        <v>45.52</v>
      </c>
      <c r="M19" s="33">
        <f>J19*K19+L19</f>
        <v>330.02</v>
      </c>
    </row>
    <row r="20" spans="1:13" s="14" customFormat="1" ht="13.5" x14ac:dyDescent="0.25">
      <c r="A20" s="52" t="s">
        <v>1033</v>
      </c>
      <c r="B20" s="53" t="s">
        <v>1034</v>
      </c>
      <c r="C20" s="54">
        <v>42914</v>
      </c>
      <c r="D20" s="75" t="s">
        <v>425</v>
      </c>
      <c r="E20" s="76">
        <v>42901</v>
      </c>
      <c r="F20" s="53" t="s">
        <v>803</v>
      </c>
      <c r="G20" s="29" t="s">
        <v>80</v>
      </c>
      <c r="H20" s="67" t="s">
        <v>427</v>
      </c>
      <c r="I20" s="31" t="s">
        <v>295</v>
      </c>
      <c r="J20" s="32">
        <v>80</v>
      </c>
      <c r="K20" s="33">
        <v>25</v>
      </c>
      <c r="L20" s="34">
        <f t="shared" si="0"/>
        <v>320</v>
      </c>
      <c r="M20" s="33">
        <f>J20*K20+L20</f>
        <v>2320</v>
      </c>
    </row>
    <row r="21" spans="1:13" x14ac:dyDescent="0.3">
      <c r="A21" s="52" t="s">
        <v>1035</v>
      </c>
      <c r="B21" s="53" t="s">
        <v>1036</v>
      </c>
      <c r="C21" s="54">
        <v>42914</v>
      </c>
      <c r="D21" s="92" t="s">
        <v>429</v>
      </c>
      <c r="E21" s="76">
        <v>42901</v>
      </c>
      <c r="F21" s="53" t="s">
        <v>630</v>
      </c>
      <c r="G21" s="29" t="s">
        <v>80</v>
      </c>
      <c r="H21" s="68" t="s">
        <v>93</v>
      </c>
      <c r="I21" s="31" t="s">
        <v>424</v>
      </c>
      <c r="J21" s="32">
        <v>5</v>
      </c>
      <c r="K21" s="33">
        <v>2413.8000000000002</v>
      </c>
      <c r="L21" s="34">
        <f t="shared" si="0"/>
        <v>1931.04</v>
      </c>
      <c r="M21" s="33">
        <f>J21*K21+L21-0.04</f>
        <v>14000</v>
      </c>
    </row>
    <row r="22" spans="1:13" x14ac:dyDescent="0.3">
      <c r="A22" s="52" t="s">
        <v>1037</v>
      </c>
      <c r="B22" s="53" t="s">
        <v>1038</v>
      </c>
      <c r="C22" s="54">
        <v>42914</v>
      </c>
      <c r="D22" s="92" t="s">
        <v>430</v>
      </c>
      <c r="E22" s="76">
        <v>42901</v>
      </c>
      <c r="F22" s="53" t="s">
        <v>630</v>
      </c>
      <c r="G22" s="29" t="s">
        <v>80</v>
      </c>
      <c r="H22" s="68" t="s">
        <v>81</v>
      </c>
      <c r="I22" s="31" t="s">
        <v>424</v>
      </c>
      <c r="J22" s="32">
        <v>5</v>
      </c>
      <c r="K22" s="33">
        <v>3017.25</v>
      </c>
      <c r="L22" s="34">
        <f t="shared" ref="L22:L35" si="1">J22*K22*0.16</f>
        <v>2413.8000000000002</v>
      </c>
      <c r="M22" s="33">
        <f>J22*K22+L22-0.05</f>
        <v>17500</v>
      </c>
    </row>
    <row r="23" spans="1:13" x14ac:dyDescent="0.3">
      <c r="A23" s="52" t="s">
        <v>1039</v>
      </c>
      <c r="B23" s="53" t="s">
        <v>1040</v>
      </c>
      <c r="C23" s="54">
        <v>42914</v>
      </c>
      <c r="D23" s="92" t="s">
        <v>506</v>
      </c>
      <c r="E23" s="76">
        <v>42902</v>
      </c>
      <c r="F23" s="53" t="s">
        <v>804</v>
      </c>
      <c r="G23" s="29" t="s">
        <v>297</v>
      </c>
      <c r="H23" s="68" t="s">
        <v>495</v>
      </c>
      <c r="I23" s="31" t="s">
        <v>96</v>
      </c>
      <c r="J23" s="32">
        <v>2</v>
      </c>
      <c r="K23" s="33">
        <v>80</v>
      </c>
      <c r="L23" s="34">
        <f t="shared" si="1"/>
        <v>25.6</v>
      </c>
      <c r="M23" s="33">
        <f>J23*K23+L23</f>
        <v>185.6</v>
      </c>
    </row>
    <row r="24" spans="1:13" x14ac:dyDescent="0.3">
      <c r="A24" s="52" t="s">
        <v>1039</v>
      </c>
      <c r="B24" s="53" t="s">
        <v>1040</v>
      </c>
      <c r="C24" s="54">
        <v>42914</v>
      </c>
      <c r="D24" s="92" t="s">
        <v>506</v>
      </c>
      <c r="E24" s="76">
        <v>42902</v>
      </c>
      <c r="F24" s="53" t="s">
        <v>804</v>
      </c>
      <c r="G24" s="29" t="s">
        <v>297</v>
      </c>
      <c r="H24" s="68" t="s">
        <v>500</v>
      </c>
      <c r="I24" s="31" t="s">
        <v>96</v>
      </c>
      <c r="J24" s="32">
        <v>20</v>
      </c>
      <c r="K24" s="33">
        <v>60</v>
      </c>
      <c r="L24" s="34">
        <f t="shared" si="1"/>
        <v>192</v>
      </c>
      <c r="M24" s="33">
        <f>J24*K24+L24</f>
        <v>1392</v>
      </c>
    </row>
    <row r="25" spans="1:13" x14ac:dyDescent="0.3">
      <c r="A25" s="52" t="s">
        <v>1039</v>
      </c>
      <c r="B25" s="53" t="s">
        <v>1040</v>
      </c>
      <c r="C25" s="54">
        <v>42914</v>
      </c>
      <c r="D25" s="92" t="s">
        <v>506</v>
      </c>
      <c r="E25" s="76">
        <v>42902</v>
      </c>
      <c r="F25" s="53" t="s">
        <v>804</v>
      </c>
      <c r="G25" s="29" t="s">
        <v>297</v>
      </c>
      <c r="H25" s="68" t="s">
        <v>504</v>
      </c>
      <c r="I25" s="31" t="s">
        <v>96</v>
      </c>
      <c r="J25" s="32">
        <v>15</v>
      </c>
      <c r="K25" s="33">
        <v>21.66</v>
      </c>
      <c r="L25" s="34">
        <f t="shared" si="1"/>
        <v>51.983999999999995</v>
      </c>
      <c r="M25" s="33">
        <f>J25*K25+L25</f>
        <v>376.88399999999996</v>
      </c>
    </row>
    <row r="26" spans="1:13" x14ac:dyDescent="0.3">
      <c r="A26" s="52" t="s">
        <v>1041</v>
      </c>
      <c r="B26" s="53" t="s">
        <v>1042</v>
      </c>
      <c r="C26" s="54">
        <v>42914</v>
      </c>
      <c r="D26" s="92" t="s">
        <v>509</v>
      </c>
      <c r="E26" s="76">
        <v>42902</v>
      </c>
      <c r="F26" s="53" t="s">
        <v>804</v>
      </c>
      <c r="G26" s="29" t="s">
        <v>297</v>
      </c>
      <c r="H26" s="68" t="s">
        <v>508</v>
      </c>
      <c r="I26" s="31" t="s">
        <v>96</v>
      </c>
      <c r="J26" s="32">
        <v>12</v>
      </c>
      <c r="K26" s="33">
        <v>600</v>
      </c>
      <c r="L26" s="34">
        <f t="shared" si="1"/>
        <v>1152</v>
      </c>
      <c r="M26" s="33">
        <f>J26*K26+L26</f>
        <v>8352</v>
      </c>
    </row>
    <row r="27" spans="1:13" x14ac:dyDescent="0.3">
      <c r="A27" s="52" t="s">
        <v>1041</v>
      </c>
      <c r="B27" s="53" t="s">
        <v>1042</v>
      </c>
      <c r="C27" s="54">
        <v>42914</v>
      </c>
      <c r="D27" s="92" t="s">
        <v>509</v>
      </c>
      <c r="E27" s="76">
        <v>42902</v>
      </c>
      <c r="F27" s="53" t="s">
        <v>804</v>
      </c>
      <c r="G27" s="29" t="s">
        <v>297</v>
      </c>
      <c r="H27" s="68" t="s">
        <v>500</v>
      </c>
      <c r="I27" s="31" t="s">
        <v>96</v>
      </c>
      <c r="J27" s="32">
        <v>120</v>
      </c>
      <c r="K27" s="33">
        <v>60</v>
      </c>
      <c r="L27" s="34">
        <f t="shared" si="1"/>
        <v>1152</v>
      </c>
      <c r="M27" s="33">
        <f>J27*K27+L27</f>
        <v>8352</v>
      </c>
    </row>
    <row r="28" spans="1:13" ht="25.5" x14ac:dyDescent="0.3">
      <c r="A28" s="124"/>
      <c r="B28" s="53" t="s">
        <v>1043</v>
      </c>
      <c r="C28" s="54">
        <v>42909</v>
      </c>
      <c r="D28" s="92"/>
      <c r="E28" s="76"/>
      <c r="F28" s="53" t="s">
        <v>42</v>
      </c>
      <c r="G28" s="29" t="s">
        <v>41</v>
      </c>
      <c r="H28" s="68" t="s">
        <v>517</v>
      </c>
      <c r="I28" s="31"/>
      <c r="J28" s="32"/>
      <c r="K28" s="33"/>
      <c r="L28" s="34">
        <f t="shared" si="1"/>
        <v>0</v>
      </c>
      <c r="M28" s="33">
        <v>14950</v>
      </c>
    </row>
    <row r="29" spans="1:13" x14ac:dyDescent="0.3">
      <c r="A29" s="52" t="s">
        <v>1398</v>
      </c>
      <c r="B29" s="53" t="s">
        <v>1397</v>
      </c>
      <c r="C29" s="54">
        <v>42926</v>
      </c>
      <c r="D29" s="92" t="s">
        <v>537</v>
      </c>
      <c r="E29" s="76">
        <v>42908</v>
      </c>
      <c r="F29" s="76" t="s">
        <v>630</v>
      </c>
      <c r="G29" s="29" t="s">
        <v>94</v>
      </c>
      <c r="H29" s="68" t="s">
        <v>98</v>
      </c>
      <c r="I29" s="31" t="s">
        <v>96</v>
      </c>
      <c r="J29" s="32">
        <v>1500</v>
      </c>
      <c r="K29" s="33">
        <v>7.24</v>
      </c>
      <c r="L29" s="34">
        <f t="shared" si="1"/>
        <v>1737.6000000000001</v>
      </c>
      <c r="M29" s="33">
        <f>J29*K29+L29+2.26</f>
        <v>12599.86</v>
      </c>
    </row>
    <row r="30" spans="1:13" x14ac:dyDescent="0.3">
      <c r="A30" s="52" t="s">
        <v>1396</v>
      </c>
      <c r="B30" s="53" t="s">
        <v>1395</v>
      </c>
      <c r="C30" s="54">
        <v>42926</v>
      </c>
      <c r="D30" s="92" t="s">
        <v>543</v>
      </c>
      <c r="E30" s="76">
        <v>42908</v>
      </c>
      <c r="F30" s="76" t="s">
        <v>631</v>
      </c>
      <c r="G30" s="29" t="s">
        <v>138</v>
      </c>
      <c r="H30" s="68" t="s">
        <v>140</v>
      </c>
      <c r="I30" s="31" t="s">
        <v>142</v>
      </c>
      <c r="J30" s="32">
        <v>2</v>
      </c>
      <c r="K30" s="33">
        <v>1650</v>
      </c>
      <c r="L30" s="34">
        <f t="shared" si="1"/>
        <v>528</v>
      </c>
      <c r="M30" s="33">
        <f>J30*K30+L30</f>
        <v>3828</v>
      </c>
    </row>
    <row r="31" spans="1:13" x14ac:dyDescent="0.3">
      <c r="A31" s="52" t="s">
        <v>1396</v>
      </c>
      <c r="B31" s="53" t="s">
        <v>1395</v>
      </c>
      <c r="C31" s="54">
        <v>42926</v>
      </c>
      <c r="D31" s="92" t="s">
        <v>543</v>
      </c>
      <c r="E31" s="76">
        <v>42908</v>
      </c>
      <c r="F31" s="76" t="s">
        <v>631</v>
      </c>
      <c r="G31" s="29" t="s">
        <v>138</v>
      </c>
      <c r="H31" s="68" t="s">
        <v>139</v>
      </c>
      <c r="I31" s="31" t="s">
        <v>142</v>
      </c>
      <c r="J31" s="32">
        <v>3</v>
      </c>
      <c r="K31" s="33">
        <v>1540</v>
      </c>
      <c r="L31" s="34">
        <f t="shared" si="1"/>
        <v>739.2</v>
      </c>
      <c r="M31" s="33">
        <f>J31*K31+L31</f>
        <v>5359.2</v>
      </c>
    </row>
    <row r="32" spans="1:13" x14ac:dyDescent="0.3">
      <c r="A32" s="52" t="s">
        <v>1396</v>
      </c>
      <c r="B32" s="53" t="s">
        <v>1395</v>
      </c>
      <c r="C32" s="54">
        <v>42926</v>
      </c>
      <c r="D32" s="92" t="s">
        <v>543</v>
      </c>
      <c r="E32" s="76">
        <v>42908</v>
      </c>
      <c r="F32" s="76" t="s">
        <v>631</v>
      </c>
      <c r="G32" s="29" t="s">
        <v>138</v>
      </c>
      <c r="H32" s="68" t="s">
        <v>544</v>
      </c>
      <c r="I32" s="31" t="s">
        <v>142</v>
      </c>
      <c r="J32" s="32">
        <v>1</v>
      </c>
      <c r="K32" s="33">
        <v>1485</v>
      </c>
      <c r="L32" s="34">
        <f t="shared" si="1"/>
        <v>237.6</v>
      </c>
      <c r="M32" s="33">
        <f>J32*K32+L32</f>
        <v>1722.6</v>
      </c>
    </row>
    <row r="33" spans="1:13" x14ac:dyDescent="0.3">
      <c r="A33" s="52" t="s">
        <v>1396</v>
      </c>
      <c r="B33" s="53" t="s">
        <v>1395</v>
      </c>
      <c r="C33" s="54">
        <v>42926</v>
      </c>
      <c r="D33" s="92" t="s">
        <v>543</v>
      </c>
      <c r="E33" s="76">
        <v>42908</v>
      </c>
      <c r="F33" s="76" t="s">
        <v>631</v>
      </c>
      <c r="G33" s="29" t="s">
        <v>138</v>
      </c>
      <c r="H33" s="68" t="s">
        <v>78</v>
      </c>
      <c r="I33" s="31" t="s">
        <v>142</v>
      </c>
      <c r="J33" s="32">
        <v>6</v>
      </c>
      <c r="K33" s="33">
        <v>495</v>
      </c>
      <c r="L33" s="34">
        <f t="shared" si="1"/>
        <v>475.2</v>
      </c>
      <c r="M33" s="33">
        <f>J33*K33+L33</f>
        <v>3445.2</v>
      </c>
    </row>
    <row r="34" spans="1:13" ht="25.5" x14ac:dyDescent="0.3">
      <c r="A34" s="26"/>
      <c r="B34" s="53" t="s">
        <v>1044</v>
      </c>
      <c r="C34" s="54">
        <v>42916</v>
      </c>
      <c r="D34" s="92"/>
      <c r="E34" s="76"/>
      <c r="F34" s="53" t="s">
        <v>42</v>
      </c>
      <c r="G34" s="29" t="s">
        <v>41</v>
      </c>
      <c r="H34" s="68" t="s">
        <v>550</v>
      </c>
      <c r="I34" s="31"/>
      <c r="J34" s="32"/>
      <c r="K34" s="33"/>
      <c r="L34" s="34">
        <f t="shared" si="1"/>
        <v>0</v>
      </c>
      <c r="M34" s="33">
        <v>15250</v>
      </c>
    </row>
    <row r="35" spans="1:13" ht="25.5" x14ac:dyDescent="0.3">
      <c r="A35" s="52" t="s">
        <v>1388</v>
      </c>
      <c r="B35" s="53" t="s">
        <v>1387</v>
      </c>
      <c r="C35" s="54">
        <v>42923</v>
      </c>
      <c r="D35" s="92"/>
      <c r="E35" s="76"/>
      <c r="F35" s="53" t="s">
        <v>42</v>
      </c>
      <c r="G35" s="29" t="s">
        <v>41</v>
      </c>
      <c r="H35" s="68" t="s">
        <v>555</v>
      </c>
      <c r="I35" s="31"/>
      <c r="J35" s="32"/>
      <c r="K35" s="33"/>
      <c r="L35" s="34">
        <f t="shared" si="1"/>
        <v>0</v>
      </c>
      <c r="M35" s="33">
        <v>15250</v>
      </c>
    </row>
    <row r="36" spans="1:13" x14ac:dyDescent="0.3">
      <c r="A36" s="52" t="s">
        <v>1400</v>
      </c>
      <c r="B36" s="53" t="s">
        <v>1399</v>
      </c>
      <c r="C36" s="54">
        <v>42926</v>
      </c>
      <c r="D36" s="92" t="s">
        <v>585</v>
      </c>
      <c r="E36" s="76">
        <v>42916</v>
      </c>
      <c r="F36" s="76" t="s">
        <v>712</v>
      </c>
      <c r="G36" s="29" t="s">
        <v>80</v>
      </c>
      <c r="H36" s="68" t="s">
        <v>586</v>
      </c>
      <c r="I36" s="31" t="s">
        <v>96</v>
      </c>
      <c r="J36" s="32">
        <v>10</v>
      </c>
      <c r="K36" s="33">
        <v>22</v>
      </c>
      <c r="L36" s="34">
        <f t="shared" ref="L36:L57" si="2">J36*K36*0.16</f>
        <v>35.200000000000003</v>
      </c>
      <c r="M36" s="33">
        <f t="shared" ref="M36:M48" si="3">J36*K36+L36</f>
        <v>255.2</v>
      </c>
    </row>
    <row r="37" spans="1:13" x14ac:dyDescent="0.3">
      <c r="A37" s="52" t="s">
        <v>1400</v>
      </c>
      <c r="B37" s="53" t="s">
        <v>1399</v>
      </c>
      <c r="C37" s="54">
        <v>42926</v>
      </c>
      <c r="D37" s="92" t="s">
        <v>585</v>
      </c>
      <c r="E37" s="76">
        <v>42916</v>
      </c>
      <c r="F37" s="76" t="s">
        <v>712</v>
      </c>
      <c r="G37" s="29" t="s">
        <v>80</v>
      </c>
      <c r="H37" s="68" t="s">
        <v>447</v>
      </c>
      <c r="I37" s="31" t="s">
        <v>96</v>
      </c>
      <c r="J37" s="32">
        <v>30</v>
      </c>
      <c r="K37" s="33">
        <v>1.2</v>
      </c>
      <c r="L37" s="34">
        <f t="shared" si="2"/>
        <v>5.76</v>
      </c>
      <c r="M37" s="33">
        <f t="shared" si="3"/>
        <v>41.76</v>
      </c>
    </row>
    <row r="38" spans="1:13" x14ac:dyDescent="0.3">
      <c r="A38" s="52" t="s">
        <v>1400</v>
      </c>
      <c r="B38" s="53" t="s">
        <v>1399</v>
      </c>
      <c r="C38" s="54">
        <v>42926</v>
      </c>
      <c r="D38" s="92" t="s">
        <v>585</v>
      </c>
      <c r="E38" s="76">
        <v>42916</v>
      </c>
      <c r="F38" s="76" t="s">
        <v>712</v>
      </c>
      <c r="G38" s="29" t="s">
        <v>80</v>
      </c>
      <c r="H38" s="68" t="s">
        <v>269</v>
      </c>
      <c r="I38" s="31" t="s">
        <v>96</v>
      </c>
      <c r="J38" s="32">
        <v>3</v>
      </c>
      <c r="K38" s="33">
        <v>35</v>
      </c>
      <c r="L38" s="34">
        <f t="shared" si="2"/>
        <v>16.8</v>
      </c>
      <c r="M38" s="33">
        <f t="shared" si="3"/>
        <v>121.8</v>
      </c>
    </row>
    <row r="39" spans="1:13" x14ac:dyDescent="0.3">
      <c r="A39" s="52" t="s">
        <v>1400</v>
      </c>
      <c r="B39" s="53" t="s">
        <v>1399</v>
      </c>
      <c r="C39" s="54">
        <v>42926</v>
      </c>
      <c r="D39" s="92" t="s">
        <v>585</v>
      </c>
      <c r="E39" s="76">
        <v>42916</v>
      </c>
      <c r="F39" s="76" t="s">
        <v>712</v>
      </c>
      <c r="G39" s="29" t="s">
        <v>80</v>
      </c>
      <c r="H39" s="68" t="s">
        <v>472</v>
      </c>
      <c r="I39" s="31" t="s">
        <v>96</v>
      </c>
      <c r="J39" s="32">
        <v>10</v>
      </c>
      <c r="K39" s="33">
        <v>5</v>
      </c>
      <c r="L39" s="34">
        <f t="shared" si="2"/>
        <v>8</v>
      </c>
      <c r="M39" s="33">
        <f t="shared" si="3"/>
        <v>58</v>
      </c>
    </row>
    <row r="40" spans="1:13" x14ac:dyDescent="0.3">
      <c r="A40" s="52" t="s">
        <v>1400</v>
      </c>
      <c r="B40" s="53" t="s">
        <v>1399</v>
      </c>
      <c r="C40" s="54">
        <v>42926</v>
      </c>
      <c r="D40" s="92" t="s">
        <v>585</v>
      </c>
      <c r="E40" s="76">
        <v>42916</v>
      </c>
      <c r="F40" s="76" t="s">
        <v>712</v>
      </c>
      <c r="G40" s="29" t="s">
        <v>80</v>
      </c>
      <c r="H40" s="68" t="s">
        <v>587</v>
      </c>
      <c r="I40" s="31" t="s">
        <v>249</v>
      </c>
      <c r="J40" s="32">
        <v>3</v>
      </c>
      <c r="K40" s="33">
        <v>715</v>
      </c>
      <c r="L40" s="34">
        <f t="shared" si="2"/>
        <v>343.2</v>
      </c>
      <c r="M40" s="33">
        <f t="shared" si="3"/>
        <v>2488.1999999999998</v>
      </c>
    </row>
    <row r="41" spans="1:13" x14ac:dyDescent="0.3">
      <c r="A41" s="52" t="s">
        <v>1400</v>
      </c>
      <c r="B41" s="53" t="s">
        <v>1399</v>
      </c>
      <c r="C41" s="54">
        <v>42926</v>
      </c>
      <c r="D41" s="92" t="s">
        <v>585</v>
      </c>
      <c r="E41" s="76">
        <v>42916</v>
      </c>
      <c r="F41" s="76" t="s">
        <v>712</v>
      </c>
      <c r="G41" s="29" t="s">
        <v>80</v>
      </c>
      <c r="H41" s="68" t="s">
        <v>478</v>
      </c>
      <c r="I41" s="31" t="s">
        <v>96</v>
      </c>
      <c r="J41" s="32">
        <v>2</v>
      </c>
      <c r="K41" s="33">
        <v>23</v>
      </c>
      <c r="L41" s="34">
        <f t="shared" si="2"/>
        <v>7.36</v>
      </c>
      <c r="M41" s="33">
        <f t="shared" si="3"/>
        <v>53.36</v>
      </c>
    </row>
    <row r="42" spans="1:13" x14ac:dyDescent="0.3">
      <c r="A42" s="52" t="s">
        <v>1402</v>
      </c>
      <c r="B42" s="53" t="s">
        <v>1401</v>
      </c>
      <c r="C42" s="54">
        <v>42926</v>
      </c>
      <c r="D42" s="92" t="s">
        <v>594</v>
      </c>
      <c r="E42" s="76">
        <v>42916</v>
      </c>
      <c r="F42" s="76" t="s">
        <v>712</v>
      </c>
      <c r="G42" s="29" t="s">
        <v>80</v>
      </c>
      <c r="H42" s="68" t="s">
        <v>595</v>
      </c>
      <c r="I42" s="31" t="s">
        <v>96</v>
      </c>
      <c r="J42" s="32">
        <v>1</v>
      </c>
      <c r="K42" s="33">
        <v>108</v>
      </c>
      <c r="L42" s="34">
        <f t="shared" ref="L42:L47" si="4">J42*K42*0.16</f>
        <v>17.28</v>
      </c>
      <c r="M42" s="33">
        <f t="shared" ref="M42:M47" si="5">J42*K42+L42</f>
        <v>125.28</v>
      </c>
    </row>
    <row r="43" spans="1:13" x14ac:dyDescent="0.3">
      <c r="A43" s="52" t="s">
        <v>1402</v>
      </c>
      <c r="B43" s="53" t="s">
        <v>1401</v>
      </c>
      <c r="C43" s="54">
        <v>42926</v>
      </c>
      <c r="D43" s="92" t="s">
        <v>594</v>
      </c>
      <c r="E43" s="76">
        <v>42916</v>
      </c>
      <c r="F43" s="76" t="s">
        <v>712</v>
      </c>
      <c r="G43" s="29" t="s">
        <v>80</v>
      </c>
      <c r="H43" s="68" t="s">
        <v>590</v>
      </c>
      <c r="I43" s="31" t="s">
        <v>96</v>
      </c>
      <c r="J43" s="32">
        <v>10</v>
      </c>
      <c r="K43" s="33">
        <v>5</v>
      </c>
      <c r="L43" s="34">
        <f t="shared" si="4"/>
        <v>8</v>
      </c>
      <c r="M43" s="33">
        <f t="shared" si="5"/>
        <v>58</v>
      </c>
    </row>
    <row r="44" spans="1:13" x14ac:dyDescent="0.3">
      <c r="A44" s="52" t="s">
        <v>1402</v>
      </c>
      <c r="B44" s="53" t="s">
        <v>1401</v>
      </c>
      <c r="C44" s="54">
        <v>42926</v>
      </c>
      <c r="D44" s="92" t="s">
        <v>594</v>
      </c>
      <c r="E44" s="76">
        <v>42916</v>
      </c>
      <c r="F44" s="76" t="s">
        <v>712</v>
      </c>
      <c r="G44" s="29" t="s">
        <v>80</v>
      </c>
      <c r="H44" s="68" t="s">
        <v>471</v>
      </c>
      <c r="I44" s="31" t="s">
        <v>249</v>
      </c>
      <c r="J44" s="32">
        <v>1</v>
      </c>
      <c r="K44" s="33">
        <v>450</v>
      </c>
      <c r="L44" s="34">
        <f t="shared" si="4"/>
        <v>72</v>
      </c>
      <c r="M44" s="33">
        <f t="shared" si="5"/>
        <v>522</v>
      </c>
    </row>
    <row r="45" spans="1:13" x14ac:dyDescent="0.3">
      <c r="A45" s="52" t="s">
        <v>1402</v>
      </c>
      <c r="B45" s="53" t="s">
        <v>1401</v>
      </c>
      <c r="C45" s="54">
        <v>42926</v>
      </c>
      <c r="D45" s="92" t="s">
        <v>594</v>
      </c>
      <c r="E45" s="76">
        <v>42916</v>
      </c>
      <c r="F45" s="76" t="s">
        <v>712</v>
      </c>
      <c r="G45" s="29" t="s">
        <v>80</v>
      </c>
      <c r="H45" s="68" t="s">
        <v>448</v>
      </c>
      <c r="I45" s="31" t="s">
        <v>96</v>
      </c>
      <c r="J45" s="32">
        <v>4</v>
      </c>
      <c r="K45" s="33">
        <v>77</v>
      </c>
      <c r="L45" s="34">
        <f t="shared" si="4"/>
        <v>49.28</v>
      </c>
      <c r="M45" s="33">
        <f t="shared" si="5"/>
        <v>357.28</v>
      </c>
    </row>
    <row r="46" spans="1:13" x14ac:dyDescent="0.3">
      <c r="A46" s="52" t="s">
        <v>1402</v>
      </c>
      <c r="B46" s="53" t="s">
        <v>1401</v>
      </c>
      <c r="C46" s="54">
        <v>42926</v>
      </c>
      <c r="D46" s="92" t="s">
        <v>594</v>
      </c>
      <c r="E46" s="76">
        <v>42916</v>
      </c>
      <c r="F46" s="76" t="s">
        <v>712</v>
      </c>
      <c r="G46" s="29" t="s">
        <v>80</v>
      </c>
      <c r="H46" s="68" t="s">
        <v>596</v>
      </c>
      <c r="I46" s="31" t="s">
        <v>96</v>
      </c>
      <c r="J46" s="32">
        <v>7</v>
      </c>
      <c r="K46" s="33">
        <v>27</v>
      </c>
      <c r="L46" s="34">
        <f t="shared" si="4"/>
        <v>30.240000000000002</v>
      </c>
      <c r="M46" s="33">
        <f t="shared" si="5"/>
        <v>219.24</v>
      </c>
    </row>
    <row r="47" spans="1:13" x14ac:dyDescent="0.3">
      <c r="A47" s="52" t="s">
        <v>1402</v>
      </c>
      <c r="B47" s="53" t="s">
        <v>1401</v>
      </c>
      <c r="C47" s="54">
        <v>42926</v>
      </c>
      <c r="D47" s="92" t="s">
        <v>594</v>
      </c>
      <c r="E47" s="76">
        <v>42916</v>
      </c>
      <c r="F47" s="76" t="s">
        <v>712</v>
      </c>
      <c r="G47" s="29" t="s">
        <v>80</v>
      </c>
      <c r="H47" s="68" t="s">
        <v>445</v>
      </c>
      <c r="I47" s="31" t="s">
        <v>96</v>
      </c>
      <c r="J47" s="32">
        <v>2</v>
      </c>
      <c r="K47" s="33">
        <v>23</v>
      </c>
      <c r="L47" s="34">
        <f t="shared" si="4"/>
        <v>7.36</v>
      </c>
      <c r="M47" s="33">
        <f t="shared" si="5"/>
        <v>53.36</v>
      </c>
    </row>
    <row r="48" spans="1:13" x14ac:dyDescent="0.3">
      <c r="A48" s="52" t="s">
        <v>1402</v>
      </c>
      <c r="B48" s="53" t="s">
        <v>1401</v>
      </c>
      <c r="C48" s="54">
        <v>42926</v>
      </c>
      <c r="D48" s="92" t="s">
        <v>594</v>
      </c>
      <c r="E48" s="76">
        <v>42916</v>
      </c>
      <c r="F48" s="76" t="s">
        <v>712</v>
      </c>
      <c r="G48" s="29" t="s">
        <v>80</v>
      </c>
      <c r="H48" s="68" t="s">
        <v>591</v>
      </c>
      <c r="I48" s="31" t="s">
        <v>96</v>
      </c>
      <c r="J48" s="32">
        <v>2</v>
      </c>
      <c r="K48" s="33">
        <v>73</v>
      </c>
      <c r="L48" s="34">
        <f t="shared" si="2"/>
        <v>23.36</v>
      </c>
      <c r="M48" s="33">
        <f t="shared" si="3"/>
        <v>169.36</v>
      </c>
    </row>
    <row r="49" spans="1:13" ht="25.5" x14ac:dyDescent="0.3">
      <c r="A49" s="52" t="s">
        <v>1389</v>
      </c>
      <c r="B49" s="53" t="s">
        <v>1390</v>
      </c>
      <c r="C49" s="54">
        <v>42930</v>
      </c>
      <c r="D49" s="92"/>
      <c r="E49" s="76"/>
      <c r="F49" s="53" t="s">
        <v>42</v>
      </c>
      <c r="G49" s="29" t="s">
        <v>41</v>
      </c>
      <c r="H49" s="68" t="s">
        <v>602</v>
      </c>
      <c r="I49" s="31"/>
      <c r="J49" s="32"/>
      <c r="K49" s="33"/>
      <c r="L49" s="34">
        <f t="shared" si="2"/>
        <v>0</v>
      </c>
      <c r="M49" s="33">
        <v>18700</v>
      </c>
    </row>
    <row r="50" spans="1:13" x14ac:dyDescent="0.3">
      <c r="A50" s="52" t="s">
        <v>1404</v>
      </c>
      <c r="B50" s="53" t="s">
        <v>1403</v>
      </c>
      <c r="C50" s="54">
        <v>42934</v>
      </c>
      <c r="D50" s="92" t="s">
        <v>1072</v>
      </c>
      <c r="E50" s="76">
        <v>42922</v>
      </c>
      <c r="F50" s="76" t="s">
        <v>666</v>
      </c>
      <c r="G50" s="29" t="s">
        <v>80</v>
      </c>
      <c r="H50" s="68" t="s">
        <v>1073</v>
      </c>
      <c r="I50" s="31" t="s">
        <v>96</v>
      </c>
      <c r="J50" s="32">
        <v>3</v>
      </c>
      <c r="K50" s="33">
        <v>75</v>
      </c>
      <c r="L50" s="34">
        <f t="shared" si="2"/>
        <v>36</v>
      </c>
      <c r="M50" s="33">
        <f t="shared" ref="M50:M57" si="6">J50*K50+L50</f>
        <v>261</v>
      </c>
    </row>
    <row r="51" spans="1:13" x14ac:dyDescent="0.3">
      <c r="A51" s="52" t="s">
        <v>1404</v>
      </c>
      <c r="B51" s="53" t="s">
        <v>1403</v>
      </c>
      <c r="C51" s="54">
        <v>42934</v>
      </c>
      <c r="D51" s="92" t="s">
        <v>1072</v>
      </c>
      <c r="E51" s="76">
        <v>42922</v>
      </c>
      <c r="F51" s="76" t="s">
        <v>666</v>
      </c>
      <c r="G51" s="29" t="s">
        <v>80</v>
      </c>
      <c r="H51" s="68" t="s">
        <v>1074</v>
      </c>
      <c r="I51" s="31" t="s">
        <v>96</v>
      </c>
      <c r="J51" s="32">
        <v>3</v>
      </c>
      <c r="K51" s="33">
        <v>395</v>
      </c>
      <c r="L51" s="34">
        <f t="shared" si="2"/>
        <v>189.6</v>
      </c>
      <c r="M51" s="33">
        <f t="shared" si="6"/>
        <v>1374.6</v>
      </c>
    </row>
    <row r="52" spans="1:13" x14ac:dyDescent="0.3">
      <c r="A52" s="52" t="s">
        <v>1404</v>
      </c>
      <c r="B52" s="53" t="s">
        <v>1403</v>
      </c>
      <c r="C52" s="54">
        <v>42934</v>
      </c>
      <c r="D52" s="92" t="s">
        <v>1072</v>
      </c>
      <c r="E52" s="76">
        <v>42922</v>
      </c>
      <c r="F52" s="76" t="s">
        <v>666</v>
      </c>
      <c r="G52" s="29" t="s">
        <v>80</v>
      </c>
      <c r="H52" s="68" t="s">
        <v>1075</v>
      </c>
      <c r="I52" s="31" t="s">
        <v>96</v>
      </c>
      <c r="J52" s="32">
        <v>2</v>
      </c>
      <c r="K52" s="33">
        <v>662</v>
      </c>
      <c r="L52" s="34">
        <f t="shared" si="2"/>
        <v>211.84</v>
      </c>
      <c r="M52" s="33">
        <f t="shared" si="6"/>
        <v>1535.84</v>
      </c>
    </row>
    <row r="53" spans="1:13" x14ac:dyDescent="0.3">
      <c r="A53" s="52" t="s">
        <v>1404</v>
      </c>
      <c r="B53" s="53" t="s">
        <v>1403</v>
      </c>
      <c r="C53" s="54">
        <v>42934</v>
      </c>
      <c r="D53" s="92" t="s">
        <v>1072</v>
      </c>
      <c r="E53" s="76">
        <v>42922</v>
      </c>
      <c r="F53" s="76" t="s">
        <v>666</v>
      </c>
      <c r="G53" s="29" t="s">
        <v>80</v>
      </c>
      <c r="H53" s="68" t="s">
        <v>1078</v>
      </c>
      <c r="I53" s="31" t="s">
        <v>96</v>
      </c>
      <c r="J53" s="32">
        <v>3</v>
      </c>
      <c r="K53" s="33">
        <v>15</v>
      </c>
      <c r="L53" s="34">
        <f t="shared" si="2"/>
        <v>7.2</v>
      </c>
      <c r="M53" s="33">
        <f t="shared" si="6"/>
        <v>52.2</v>
      </c>
    </row>
    <row r="54" spans="1:13" x14ac:dyDescent="0.3">
      <c r="A54" s="52" t="s">
        <v>1404</v>
      </c>
      <c r="B54" s="53" t="s">
        <v>1403</v>
      </c>
      <c r="C54" s="54">
        <v>42934</v>
      </c>
      <c r="D54" s="92" t="s">
        <v>1072</v>
      </c>
      <c r="E54" s="76">
        <v>42922</v>
      </c>
      <c r="F54" s="76" t="s">
        <v>666</v>
      </c>
      <c r="G54" s="29" t="s">
        <v>80</v>
      </c>
      <c r="H54" s="68" t="s">
        <v>1079</v>
      </c>
      <c r="I54" s="31" t="s">
        <v>96</v>
      </c>
      <c r="J54" s="32">
        <v>11</v>
      </c>
      <c r="K54" s="33">
        <v>225</v>
      </c>
      <c r="L54" s="34">
        <f t="shared" si="2"/>
        <v>396</v>
      </c>
      <c r="M54" s="33">
        <f t="shared" si="6"/>
        <v>2871</v>
      </c>
    </row>
    <row r="55" spans="1:13" x14ac:dyDescent="0.3">
      <c r="A55" s="52" t="s">
        <v>1404</v>
      </c>
      <c r="B55" s="53" t="s">
        <v>1403</v>
      </c>
      <c r="C55" s="54">
        <v>42934</v>
      </c>
      <c r="D55" s="92" t="s">
        <v>1072</v>
      </c>
      <c r="E55" s="76">
        <v>42922</v>
      </c>
      <c r="F55" s="76" t="s">
        <v>666</v>
      </c>
      <c r="G55" s="29" t="s">
        <v>80</v>
      </c>
      <c r="H55" s="68" t="s">
        <v>1080</v>
      </c>
      <c r="I55" s="31" t="s">
        <v>96</v>
      </c>
      <c r="J55" s="32">
        <v>1</v>
      </c>
      <c r="K55" s="33">
        <v>110</v>
      </c>
      <c r="L55" s="34">
        <f t="shared" si="2"/>
        <v>17.600000000000001</v>
      </c>
      <c r="M55" s="33">
        <f t="shared" si="6"/>
        <v>127.6</v>
      </c>
    </row>
    <row r="56" spans="1:13" x14ac:dyDescent="0.3">
      <c r="A56" s="52" t="s">
        <v>1404</v>
      </c>
      <c r="B56" s="53" t="s">
        <v>1403</v>
      </c>
      <c r="C56" s="54">
        <v>42934</v>
      </c>
      <c r="D56" s="92" t="s">
        <v>1072</v>
      </c>
      <c r="E56" s="76">
        <v>42922</v>
      </c>
      <c r="F56" s="76" t="s">
        <v>666</v>
      </c>
      <c r="G56" s="29" t="s">
        <v>80</v>
      </c>
      <c r="H56" s="68" t="s">
        <v>576</v>
      </c>
      <c r="I56" s="31" t="s">
        <v>96</v>
      </c>
      <c r="J56" s="32">
        <v>10</v>
      </c>
      <c r="K56" s="33">
        <v>25</v>
      </c>
      <c r="L56" s="34">
        <f t="shared" si="2"/>
        <v>40</v>
      </c>
      <c r="M56" s="33">
        <f t="shared" si="6"/>
        <v>290</v>
      </c>
    </row>
    <row r="57" spans="1:13" x14ac:dyDescent="0.3">
      <c r="A57" s="52" t="s">
        <v>1404</v>
      </c>
      <c r="B57" s="53" t="s">
        <v>1403</v>
      </c>
      <c r="C57" s="54">
        <v>42934</v>
      </c>
      <c r="D57" s="92" t="s">
        <v>1072</v>
      </c>
      <c r="E57" s="76">
        <v>42922</v>
      </c>
      <c r="F57" s="76" t="s">
        <v>666</v>
      </c>
      <c r="G57" s="29" t="s">
        <v>80</v>
      </c>
      <c r="H57" s="68" t="s">
        <v>1076</v>
      </c>
      <c r="I57" s="31" t="s">
        <v>96</v>
      </c>
      <c r="J57" s="32">
        <v>8</v>
      </c>
      <c r="K57" s="33">
        <v>25</v>
      </c>
      <c r="L57" s="34">
        <f t="shared" si="2"/>
        <v>32</v>
      </c>
      <c r="M57" s="33">
        <f t="shared" si="6"/>
        <v>232</v>
      </c>
    </row>
    <row r="58" spans="1:13" x14ac:dyDescent="0.3">
      <c r="A58" s="52" t="s">
        <v>1404</v>
      </c>
      <c r="B58" s="53" t="s">
        <v>1403</v>
      </c>
      <c r="C58" s="54">
        <v>42934</v>
      </c>
      <c r="D58" s="92" t="s">
        <v>1072</v>
      </c>
      <c r="E58" s="76">
        <v>42922</v>
      </c>
      <c r="F58" s="76" t="s">
        <v>666</v>
      </c>
      <c r="G58" s="29" t="s">
        <v>80</v>
      </c>
      <c r="H58" s="68" t="s">
        <v>1077</v>
      </c>
      <c r="I58" s="31" t="s">
        <v>96</v>
      </c>
      <c r="J58" s="32">
        <v>6</v>
      </c>
      <c r="K58" s="33">
        <v>25</v>
      </c>
      <c r="L58" s="34">
        <f t="shared" ref="L58:L68" si="7">J58*K58*0.16</f>
        <v>24</v>
      </c>
      <c r="M58" s="33">
        <f t="shared" ref="M58:M68" si="8">J58*K58+L58</f>
        <v>174</v>
      </c>
    </row>
    <row r="59" spans="1:13" x14ac:dyDescent="0.3">
      <c r="A59" s="52" t="s">
        <v>1404</v>
      </c>
      <c r="B59" s="53" t="s">
        <v>1403</v>
      </c>
      <c r="C59" s="54">
        <v>42934</v>
      </c>
      <c r="D59" s="92" t="s">
        <v>1072</v>
      </c>
      <c r="E59" s="76">
        <v>42922</v>
      </c>
      <c r="F59" s="76" t="s">
        <v>666</v>
      </c>
      <c r="G59" s="29" t="s">
        <v>80</v>
      </c>
      <c r="H59" s="67" t="s">
        <v>1081</v>
      </c>
      <c r="I59" s="31" t="s">
        <v>96</v>
      </c>
      <c r="J59" s="32">
        <v>1</v>
      </c>
      <c r="K59" s="33">
        <v>49</v>
      </c>
      <c r="L59" s="34">
        <f t="shared" si="7"/>
        <v>7.84</v>
      </c>
      <c r="M59" s="33">
        <f t="shared" si="8"/>
        <v>56.84</v>
      </c>
    </row>
    <row r="60" spans="1:13" x14ac:dyDescent="0.3">
      <c r="A60" s="52" t="s">
        <v>1406</v>
      </c>
      <c r="B60" s="53" t="s">
        <v>1405</v>
      </c>
      <c r="C60" s="54">
        <v>42934</v>
      </c>
      <c r="D60" s="92" t="s">
        <v>1111</v>
      </c>
      <c r="E60" s="76">
        <v>42922</v>
      </c>
      <c r="F60" s="76" t="s">
        <v>666</v>
      </c>
      <c r="G60" s="29" t="s">
        <v>80</v>
      </c>
      <c r="H60" s="67" t="s">
        <v>84</v>
      </c>
      <c r="I60" s="31" t="s">
        <v>96</v>
      </c>
      <c r="J60" s="32">
        <v>30</v>
      </c>
      <c r="K60" s="33">
        <v>110</v>
      </c>
      <c r="L60" s="34">
        <f t="shared" si="7"/>
        <v>528</v>
      </c>
      <c r="M60" s="33">
        <f t="shared" si="8"/>
        <v>3828</v>
      </c>
    </row>
    <row r="61" spans="1:13" x14ac:dyDescent="0.3">
      <c r="A61" s="52" t="s">
        <v>1406</v>
      </c>
      <c r="B61" s="53" t="s">
        <v>1405</v>
      </c>
      <c r="C61" s="54">
        <v>42934</v>
      </c>
      <c r="D61" s="92" t="s">
        <v>1111</v>
      </c>
      <c r="E61" s="76">
        <v>42922</v>
      </c>
      <c r="F61" s="76" t="s">
        <v>666</v>
      </c>
      <c r="G61" s="29" t="s">
        <v>80</v>
      </c>
      <c r="H61" s="67" t="s">
        <v>280</v>
      </c>
      <c r="I61" s="31" t="s">
        <v>96</v>
      </c>
      <c r="J61" s="32">
        <v>4</v>
      </c>
      <c r="K61" s="33">
        <v>169.34</v>
      </c>
      <c r="L61" s="34">
        <f t="shared" si="7"/>
        <v>108.3776</v>
      </c>
      <c r="M61" s="33">
        <f t="shared" si="8"/>
        <v>785.73760000000004</v>
      </c>
    </row>
    <row r="62" spans="1:13" x14ac:dyDescent="0.3">
      <c r="A62" s="52" t="s">
        <v>1406</v>
      </c>
      <c r="B62" s="53" t="s">
        <v>1405</v>
      </c>
      <c r="C62" s="54">
        <v>42934</v>
      </c>
      <c r="D62" s="92" t="s">
        <v>1111</v>
      </c>
      <c r="E62" s="76">
        <v>42922</v>
      </c>
      <c r="F62" s="76" t="s">
        <v>666</v>
      </c>
      <c r="G62" s="29" t="s">
        <v>80</v>
      </c>
      <c r="H62" s="67" t="s">
        <v>136</v>
      </c>
      <c r="I62" s="31" t="s">
        <v>295</v>
      </c>
      <c r="J62" s="32">
        <v>20</v>
      </c>
      <c r="K62" s="33">
        <v>25</v>
      </c>
      <c r="L62" s="34">
        <f t="shared" si="7"/>
        <v>80</v>
      </c>
      <c r="M62" s="33">
        <f t="shared" si="8"/>
        <v>580</v>
      </c>
    </row>
    <row r="63" spans="1:13" x14ac:dyDescent="0.3">
      <c r="A63" s="52" t="s">
        <v>1408</v>
      </c>
      <c r="B63" s="53" t="s">
        <v>1407</v>
      </c>
      <c r="C63" s="54">
        <v>42934</v>
      </c>
      <c r="D63" s="92" t="s">
        <v>1116</v>
      </c>
      <c r="E63" s="76">
        <v>42922</v>
      </c>
      <c r="F63" s="76" t="s">
        <v>666</v>
      </c>
      <c r="G63" s="29" t="s">
        <v>80</v>
      </c>
      <c r="H63" s="67" t="s">
        <v>1117</v>
      </c>
      <c r="I63" s="31" t="s">
        <v>96</v>
      </c>
      <c r="J63" s="32">
        <v>4</v>
      </c>
      <c r="K63" s="33">
        <v>8</v>
      </c>
      <c r="L63" s="34">
        <f t="shared" si="7"/>
        <v>5.12</v>
      </c>
      <c r="M63" s="33">
        <f t="shared" si="8"/>
        <v>37.119999999999997</v>
      </c>
    </row>
    <row r="64" spans="1:13" x14ac:dyDescent="0.3">
      <c r="A64" s="52" t="s">
        <v>1408</v>
      </c>
      <c r="B64" s="53" t="s">
        <v>1407</v>
      </c>
      <c r="C64" s="54">
        <v>42934</v>
      </c>
      <c r="D64" s="92" t="s">
        <v>1116</v>
      </c>
      <c r="E64" s="76">
        <v>42922</v>
      </c>
      <c r="F64" s="76" t="s">
        <v>666</v>
      </c>
      <c r="G64" s="29" t="s">
        <v>80</v>
      </c>
      <c r="H64" s="67" t="s">
        <v>1118</v>
      </c>
      <c r="I64" s="31" t="s">
        <v>96</v>
      </c>
      <c r="J64" s="32">
        <v>15</v>
      </c>
      <c r="K64" s="33">
        <v>4</v>
      </c>
      <c r="L64" s="34">
        <f t="shared" si="7"/>
        <v>9.6</v>
      </c>
      <c r="M64" s="33">
        <f t="shared" si="8"/>
        <v>69.599999999999994</v>
      </c>
    </row>
    <row r="65" spans="1:13" x14ac:dyDescent="0.3">
      <c r="A65" s="52" t="s">
        <v>1408</v>
      </c>
      <c r="B65" s="53" t="s">
        <v>1407</v>
      </c>
      <c r="C65" s="54">
        <v>42934</v>
      </c>
      <c r="D65" s="92" t="s">
        <v>1116</v>
      </c>
      <c r="E65" s="76">
        <v>42922</v>
      </c>
      <c r="F65" s="76" t="s">
        <v>666</v>
      </c>
      <c r="G65" s="29" t="s">
        <v>80</v>
      </c>
      <c r="H65" s="67" t="s">
        <v>1119</v>
      </c>
      <c r="I65" s="31" t="s">
        <v>96</v>
      </c>
      <c r="J65" s="32">
        <v>3</v>
      </c>
      <c r="K65" s="33">
        <v>5</v>
      </c>
      <c r="L65" s="34">
        <f t="shared" si="7"/>
        <v>2.4</v>
      </c>
      <c r="M65" s="33">
        <f t="shared" si="8"/>
        <v>17.399999999999999</v>
      </c>
    </row>
    <row r="66" spans="1:13" x14ac:dyDescent="0.3">
      <c r="A66" s="52" t="s">
        <v>1408</v>
      </c>
      <c r="B66" s="53" t="s">
        <v>1407</v>
      </c>
      <c r="C66" s="54">
        <v>42934</v>
      </c>
      <c r="D66" s="92" t="s">
        <v>1116</v>
      </c>
      <c r="E66" s="76">
        <v>42922</v>
      </c>
      <c r="F66" s="76" t="s">
        <v>666</v>
      </c>
      <c r="G66" s="29" t="s">
        <v>80</v>
      </c>
      <c r="H66" s="67" t="s">
        <v>1120</v>
      </c>
      <c r="I66" s="31" t="s">
        <v>1127</v>
      </c>
      <c r="J66" s="32">
        <v>1</v>
      </c>
      <c r="K66" s="33">
        <v>9</v>
      </c>
      <c r="L66" s="34">
        <f t="shared" si="7"/>
        <v>1.44</v>
      </c>
      <c r="M66" s="33">
        <f t="shared" si="8"/>
        <v>10.44</v>
      </c>
    </row>
    <row r="67" spans="1:13" x14ac:dyDescent="0.3">
      <c r="A67" s="52" t="s">
        <v>1408</v>
      </c>
      <c r="B67" s="53" t="s">
        <v>1407</v>
      </c>
      <c r="C67" s="54">
        <v>42934</v>
      </c>
      <c r="D67" s="92" t="s">
        <v>1116</v>
      </c>
      <c r="E67" s="76">
        <v>42922</v>
      </c>
      <c r="F67" s="76" t="s">
        <v>666</v>
      </c>
      <c r="G67" s="29" t="s">
        <v>80</v>
      </c>
      <c r="H67" s="67" t="s">
        <v>1121</v>
      </c>
      <c r="I67" s="31" t="s">
        <v>356</v>
      </c>
      <c r="J67" s="32">
        <v>1</v>
      </c>
      <c r="K67" s="33">
        <v>296</v>
      </c>
      <c r="L67" s="34">
        <f t="shared" si="7"/>
        <v>47.36</v>
      </c>
      <c r="M67" s="33">
        <f t="shared" si="8"/>
        <v>343.36</v>
      </c>
    </row>
    <row r="68" spans="1:13" x14ac:dyDescent="0.3">
      <c r="A68" s="52" t="s">
        <v>1408</v>
      </c>
      <c r="B68" s="53" t="s">
        <v>1407</v>
      </c>
      <c r="C68" s="54">
        <v>42934</v>
      </c>
      <c r="D68" s="92" t="s">
        <v>1116</v>
      </c>
      <c r="E68" s="76">
        <v>42922</v>
      </c>
      <c r="F68" s="76" t="s">
        <v>666</v>
      </c>
      <c r="G68" s="29" t="s">
        <v>80</v>
      </c>
      <c r="H68" s="67" t="s">
        <v>1122</v>
      </c>
      <c r="I68" s="31" t="s">
        <v>96</v>
      </c>
      <c r="J68" s="32">
        <v>1</v>
      </c>
      <c r="K68" s="33">
        <v>6</v>
      </c>
      <c r="L68" s="34">
        <f t="shared" si="7"/>
        <v>0.96</v>
      </c>
      <c r="M68" s="33">
        <f t="shared" si="8"/>
        <v>6.96</v>
      </c>
    </row>
    <row r="69" spans="1:13" x14ac:dyDescent="0.3">
      <c r="A69" s="52" t="s">
        <v>1408</v>
      </c>
      <c r="B69" s="53" t="s">
        <v>1407</v>
      </c>
      <c r="C69" s="54">
        <v>42934</v>
      </c>
      <c r="D69" s="92" t="s">
        <v>1116</v>
      </c>
      <c r="E69" s="76">
        <v>42922</v>
      </c>
      <c r="F69" s="76" t="s">
        <v>666</v>
      </c>
      <c r="G69" s="29" t="s">
        <v>80</v>
      </c>
      <c r="H69" s="67" t="s">
        <v>1123</v>
      </c>
      <c r="I69" s="31" t="s">
        <v>96</v>
      </c>
      <c r="J69" s="32">
        <v>11</v>
      </c>
      <c r="K69" s="33">
        <v>6</v>
      </c>
      <c r="L69" s="34">
        <f t="shared" ref="L69:L80" si="9">J69*K69*0.16</f>
        <v>10.56</v>
      </c>
      <c r="M69" s="33">
        <f t="shared" ref="M69:M80" si="10">J69*K69+L69</f>
        <v>76.56</v>
      </c>
    </row>
    <row r="70" spans="1:13" x14ac:dyDescent="0.3">
      <c r="A70" s="52" t="s">
        <v>1408</v>
      </c>
      <c r="B70" s="53" t="s">
        <v>1407</v>
      </c>
      <c r="C70" s="54">
        <v>42934</v>
      </c>
      <c r="D70" s="92" t="s">
        <v>1116</v>
      </c>
      <c r="E70" s="76">
        <v>42922</v>
      </c>
      <c r="F70" s="76" t="s">
        <v>666</v>
      </c>
      <c r="G70" s="29" t="s">
        <v>80</v>
      </c>
      <c r="H70" s="67" t="s">
        <v>1124</v>
      </c>
      <c r="I70" s="31" t="s">
        <v>96</v>
      </c>
      <c r="J70" s="32">
        <v>10</v>
      </c>
      <c r="K70" s="33">
        <v>2</v>
      </c>
      <c r="L70" s="34">
        <f t="shared" si="9"/>
        <v>3.2</v>
      </c>
      <c r="M70" s="33">
        <f t="shared" si="10"/>
        <v>23.2</v>
      </c>
    </row>
    <row r="71" spans="1:13" x14ac:dyDescent="0.3">
      <c r="A71" s="52" t="s">
        <v>1408</v>
      </c>
      <c r="B71" s="53" t="s">
        <v>1407</v>
      </c>
      <c r="C71" s="54">
        <v>42934</v>
      </c>
      <c r="D71" s="92" t="s">
        <v>1116</v>
      </c>
      <c r="E71" s="76">
        <v>42922</v>
      </c>
      <c r="F71" s="76" t="s">
        <v>666</v>
      </c>
      <c r="G71" s="29" t="s">
        <v>80</v>
      </c>
      <c r="H71" s="67" t="s">
        <v>1125</v>
      </c>
      <c r="I71" s="31" t="s">
        <v>96</v>
      </c>
      <c r="J71" s="32">
        <v>10</v>
      </c>
      <c r="K71" s="33">
        <v>5</v>
      </c>
      <c r="L71" s="34">
        <f t="shared" si="9"/>
        <v>8</v>
      </c>
      <c r="M71" s="33">
        <f t="shared" si="10"/>
        <v>58</v>
      </c>
    </row>
    <row r="72" spans="1:13" x14ac:dyDescent="0.3">
      <c r="A72" s="52" t="s">
        <v>1408</v>
      </c>
      <c r="B72" s="53" t="s">
        <v>1407</v>
      </c>
      <c r="C72" s="54">
        <v>42934</v>
      </c>
      <c r="D72" s="92" t="s">
        <v>1116</v>
      </c>
      <c r="E72" s="76">
        <v>42922</v>
      </c>
      <c r="F72" s="76" t="s">
        <v>666</v>
      </c>
      <c r="G72" s="29" t="s">
        <v>80</v>
      </c>
      <c r="H72" s="67" t="s">
        <v>1126</v>
      </c>
      <c r="I72" s="31" t="s">
        <v>96</v>
      </c>
      <c r="J72" s="32">
        <v>6</v>
      </c>
      <c r="K72" s="33">
        <v>5</v>
      </c>
      <c r="L72" s="34">
        <f t="shared" si="9"/>
        <v>4.8</v>
      </c>
      <c r="M72" s="33">
        <f t="shared" si="10"/>
        <v>34.799999999999997</v>
      </c>
    </row>
    <row r="73" spans="1:13" x14ac:dyDescent="0.3">
      <c r="A73" s="52" t="s">
        <v>1410</v>
      </c>
      <c r="B73" s="53" t="s">
        <v>1409</v>
      </c>
      <c r="C73" s="54">
        <v>42934</v>
      </c>
      <c r="D73" s="92" t="s">
        <v>1128</v>
      </c>
      <c r="E73" s="76">
        <v>42922</v>
      </c>
      <c r="F73" s="76" t="s">
        <v>666</v>
      </c>
      <c r="G73" s="29" t="s">
        <v>80</v>
      </c>
      <c r="H73" s="67" t="s">
        <v>1129</v>
      </c>
      <c r="I73" s="31" t="s">
        <v>96</v>
      </c>
      <c r="J73" s="32">
        <v>4</v>
      </c>
      <c r="K73" s="33">
        <v>3</v>
      </c>
      <c r="L73" s="34">
        <f t="shared" si="9"/>
        <v>1.92</v>
      </c>
      <c r="M73" s="33">
        <f t="shared" si="10"/>
        <v>13.92</v>
      </c>
    </row>
    <row r="74" spans="1:13" x14ac:dyDescent="0.3">
      <c r="A74" s="52" t="s">
        <v>1410</v>
      </c>
      <c r="B74" s="53" t="s">
        <v>1409</v>
      </c>
      <c r="C74" s="54">
        <v>42934</v>
      </c>
      <c r="D74" s="92" t="s">
        <v>1128</v>
      </c>
      <c r="E74" s="76">
        <v>42922</v>
      </c>
      <c r="F74" s="76" t="s">
        <v>666</v>
      </c>
      <c r="G74" s="29" t="s">
        <v>80</v>
      </c>
      <c r="H74" s="67" t="s">
        <v>1130</v>
      </c>
      <c r="I74" s="31" t="s">
        <v>96</v>
      </c>
      <c r="J74" s="32">
        <v>11</v>
      </c>
      <c r="K74" s="33">
        <v>5</v>
      </c>
      <c r="L74" s="34">
        <f t="shared" si="9"/>
        <v>8.8000000000000007</v>
      </c>
      <c r="M74" s="33">
        <f t="shared" si="10"/>
        <v>63.8</v>
      </c>
    </row>
    <row r="75" spans="1:13" x14ac:dyDescent="0.3">
      <c r="A75" s="52" t="s">
        <v>1410</v>
      </c>
      <c r="B75" s="53" t="s">
        <v>1409</v>
      </c>
      <c r="C75" s="54">
        <v>42934</v>
      </c>
      <c r="D75" s="92" t="s">
        <v>1128</v>
      </c>
      <c r="E75" s="76">
        <v>42922</v>
      </c>
      <c r="F75" s="76" t="s">
        <v>666</v>
      </c>
      <c r="G75" s="29" t="s">
        <v>80</v>
      </c>
      <c r="H75" s="67" t="s">
        <v>147</v>
      </c>
      <c r="I75" s="31" t="s">
        <v>96</v>
      </c>
      <c r="J75" s="32">
        <v>3</v>
      </c>
      <c r="K75" s="33">
        <v>35</v>
      </c>
      <c r="L75" s="34">
        <f t="shared" si="9"/>
        <v>16.8</v>
      </c>
      <c r="M75" s="33">
        <f t="shared" si="10"/>
        <v>121.8</v>
      </c>
    </row>
    <row r="76" spans="1:13" x14ac:dyDescent="0.3">
      <c r="A76" s="52" t="s">
        <v>1410</v>
      </c>
      <c r="B76" s="53" t="s">
        <v>1409</v>
      </c>
      <c r="C76" s="54">
        <v>42934</v>
      </c>
      <c r="D76" s="92" t="s">
        <v>1128</v>
      </c>
      <c r="E76" s="76">
        <v>42922</v>
      </c>
      <c r="F76" s="76" t="s">
        <v>666</v>
      </c>
      <c r="G76" s="29" t="s">
        <v>80</v>
      </c>
      <c r="H76" s="67" t="s">
        <v>1131</v>
      </c>
      <c r="I76" s="31" t="s">
        <v>96</v>
      </c>
      <c r="J76" s="32">
        <v>10</v>
      </c>
      <c r="K76" s="33">
        <v>3</v>
      </c>
      <c r="L76" s="34">
        <f t="shared" si="9"/>
        <v>4.8</v>
      </c>
      <c r="M76" s="33">
        <f t="shared" si="10"/>
        <v>34.799999999999997</v>
      </c>
    </row>
    <row r="77" spans="1:13" ht="25.5" x14ac:dyDescent="0.3">
      <c r="A77" s="52" t="s">
        <v>1410</v>
      </c>
      <c r="B77" s="53" t="s">
        <v>1409</v>
      </c>
      <c r="C77" s="54">
        <v>42934</v>
      </c>
      <c r="D77" s="92" t="s">
        <v>1128</v>
      </c>
      <c r="E77" s="76">
        <v>42922</v>
      </c>
      <c r="F77" s="76" t="s">
        <v>666</v>
      </c>
      <c r="G77" s="29" t="s">
        <v>80</v>
      </c>
      <c r="H77" s="67" t="s">
        <v>1132</v>
      </c>
      <c r="I77" s="31" t="s">
        <v>96</v>
      </c>
      <c r="J77" s="32">
        <v>5</v>
      </c>
      <c r="K77" s="33">
        <v>15</v>
      </c>
      <c r="L77" s="34">
        <f t="shared" si="9"/>
        <v>12</v>
      </c>
      <c r="M77" s="33">
        <f t="shared" si="10"/>
        <v>87</v>
      </c>
    </row>
    <row r="78" spans="1:13" x14ac:dyDescent="0.3">
      <c r="A78" s="52" t="s">
        <v>1410</v>
      </c>
      <c r="B78" s="53" t="s">
        <v>1409</v>
      </c>
      <c r="C78" s="54">
        <v>42934</v>
      </c>
      <c r="D78" s="92" t="s">
        <v>1128</v>
      </c>
      <c r="E78" s="76">
        <v>42922</v>
      </c>
      <c r="F78" s="76" t="s">
        <v>666</v>
      </c>
      <c r="G78" s="29" t="s">
        <v>80</v>
      </c>
      <c r="H78" s="67" t="s">
        <v>463</v>
      </c>
      <c r="I78" s="31" t="s">
        <v>96</v>
      </c>
      <c r="J78" s="32">
        <v>2</v>
      </c>
      <c r="K78" s="33">
        <v>69</v>
      </c>
      <c r="L78" s="34">
        <f t="shared" si="9"/>
        <v>22.080000000000002</v>
      </c>
      <c r="M78" s="33">
        <f t="shared" si="10"/>
        <v>160.08000000000001</v>
      </c>
    </row>
    <row r="79" spans="1:13" x14ac:dyDescent="0.3">
      <c r="A79" s="52" t="s">
        <v>1410</v>
      </c>
      <c r="B79" s="53" t="s">
        <v>1409</v>
      </c>
      <c r="C79" s="54">
        <v>42934</v>
      </c>
      <c r="D79" s="92" t="s">
        <v>1128</v>
      </c>
      <c r="E79" s="76">
        <v>42922</v>
      </c>
      <c r="F79" s="76" t="s">
        <v>666</v>
      </c>
      <c r="G79" s="29" t="s">
        <v>80</v>
      </c>
      <c r="H79" s="67" t="s">
        <v>1133</v>
      </c>
      <c r="I79" s="31" t="s">
        <v>96</v>
      </c>
      <c r="J79" s="32">
        <v>2</v>
      </c>
      <c r="K79" s="33">
        <v>69</v>
      </c>
      <c r="L79" s="34">
        <f t="shared" si="9"/>
        <v>22.080000000000002</v>
      </c>
      <c r="M79" s="33">
        <f t="shared" si="10"/>
        <v>160.08000000000001</v>
      </c>
    </row>
    <row r="80" spans="1:13" x14ac:dyDescent="0.3">
      <c r="A80" s="52" t="s">
        <v>1410</v>
      </c>
      <c r="B80" s="53" t="s">
        <v>1409</v>
      </c>
      <c r="C80" s="54">
        <v>42934</v>
      </c>
      <c r="D80" s="92" t="s">
        <v>1128</v>
      </c>
      <c r="E80" s="76">
        <v>42922</v>
      </c>
      <c r="F80" s="76" t="s">
        <v>666</v>
      </c>
      <c r="G80" s="29" t="s">
        <v>80</v>
      </c>
      <c r="H80" s="67" t="s">
        <v>1134</v>
      </c>
      <c r="I80" s="31" t="s">
        <v>96</v>
      </c>
      <c r="J80" s="32">
        <v>1</v>
      </c>
      <c r="K80" s="33">
        <v>55</v>
      </c>
      <c r="L80" s="34">
        <f t="shared" si="9"/>
        <v>8.8000000000000007</v>
      </c>
      <c r="M80" s="33">
        <f t="shared" si="10"/>
        <v>63.8</v>
      </c>
    </row>
    <row r="81" spans="1:13" x14ac:dyDescent="0.3">
      <c r="A81" s="52" t="s">
        <v>1410</v>
      </c>
      <c r="B81" s="53" t="s">
        <v>1409</v>
      </c>
      <c r="C81" s="54">
        <v>42934</v>
      </c>
      <c r="D81" s="92" t="s">
        <v>1128</v>
      </c>
      <c r="E81" s="76">
        <v>42922</v>
      </c>
      <c r="F81" s="76" t="s">
        <v>666</v>
      </c>
      <c r="G81" s="29" t="s">
        <v>80</v>
      </c>
      <c r="H81" s="67" t="s">
        <v>1135</v>
      </c>
      <c r="I81" s="31" t="s">
        <v>96</v>
      </c>
      <c r="J81" s="32">
        <v>1</v>
      </c>
      <c r="K81" s="33">
        <v>59</v>
      </c>
      <c r="L81" s="34">
        <f t="shared" ref="L81:L94" si="11">J81*K81*0.16</f>
        <v>9.44</v>
      </c>
      <c r="M81" s="33">
        <f t="shared" ref="M81:M90" si="12">J81*K81+L81</f>
        <v>68.44</v>
      </c>
    </row>
    <row r="82" spans="1:13" x14ac:dyDescent="0.3">
      <c r="A82" s="52" t="s">
        <v>1412</v>
      </c>
      <c r="B82" s="53" t="s">
        <v>1411</v>
      </c>
      <c r="C82" s="54">
        <v>42934</v>
      </c>
      <c r="D82" s="92" t="s">
        <v>1136</v>
      </c>
      <c r="E82" s="76">
        <v>42922</v>
      </c>
      <c r="F82" s="76" t="s">
        <v>666</v>
      </c>
      <c r="G82" s="29" t="s">
        <v>80</v>
      </c>
      <c r="H82" s="67" t="s">
        <v>1137</v>
      </c>
      <c r="I82" s="31" t="s">
        <v>164</v>
      </c>
      <c r="J82" s="32">
        <v>6</v>
      </c>
      <c r="K82" s="33">
        <v>1350</v>
      </c>
      <c r="L82" s="34">
        <f t="shared" si="11"/>
        <v>1296</v>
      </c>
      <c r="M82" s="33">
        <f t="shared" si="12"/>
        <v>9396</v>
      </c>
    </row>
    <row r="83" spans="1:13" x14ac:dyDescent="0.3">
      <c r="A83" s="52" t="s">
        <v>1412</v>
      </c>
      <c r="B83" s="53" t="s">
        <v>1411</v>
      </c>
      <c r="C83" s="54">
        <v>42934</v>
      </c>
      <c r="D83" s="92" t="s">
        <v>1136</v>
      </c>
      <c r="E83" s="76">
        <v>42922</v>
      </c>
      <c r="F83" s="76" t="s">
        <v>666</v>
      </c>
      <c r="G83" s="29" t="s">
        <v>80</v>
      </c>
      <c r="H83" s="67" t="s">
        <v>1138</v>
      </c>
      <c r="I83" s="31" t="s">
        <v>164</v>
      </c>
      <c r="J83" s="32">
        <v>6</v>
      </c>
      <c r="K83" s="33">
        <v>129</v>
      </c>
      <c r="L83" s="34">
        <f t="shared" si="11"/>
        <v>123.84</v>
      </c>
      <c r="M83" s="33">
        <f t="shared" si="12"/>
        <v>897.84</v>
      </c>
    </row>
    <row r="84" spans="1:13" x14ac:dyDescent="0.3">
      <c r="A84" s="52" t="s">
        <v>1412</v>
      </c>
      <c r="B84" s="53" t="s">
        <v>1411</v>
      </c>
      <c r="C84" s="54">
        <v>42934</v>
      </c>
      <c r="D84" s="92" t="s">
        <v>1136</v>
      </c>
      <c r="E84" s="76">
        <v>42922</v>
      </c>
      <c r="F84" s="76" t="s">
        <v>666</v>
      </c>
      <c r="G84" s="29" t="s">
        <v>80</v>
      </c>
      <c r="H84" s="67" t="s">
        <v>465</v>
      </c>
      <c r="I84" s="31" t="s">
        <v>96</v>
      </c>
      <c r="J84" s="32">
        <v>6</v>
      </c>
      <c r="K84" s="33">
        <v>15</v>
      </c>
      <c r="L84" s="34">
        <f t="shared" si="11"/>
        <v>14.4</v>
      </c>
      <c r="M84" s="33">
        <f t="shared" si="12"/>
        <v>104.4</v>
      </c>
    </row>
    <row r="85" spans="1:13" x14ac:dyDescent="0.3">
      <c r="A85" s="52" t="s">
        <v>1412</v>
      </c>
      <c r="B85" s="53" t="s">
        <v>1411</v>
      </c>
      <c r="C85" s="54">
        <v>42934</v>
      </c>
      <c r="D85" s="92" t="s">
        <v>1136</v>
      </c>
      <c r="E85" s="76">
        <v>42922</v>
      </c>
      <c r="F85" s="76" t="s">
        <v>666</v>
      </c>
      <c r="G85" s="29" t="s">
        <v>80</v>
      </c>
      <c r="H85" s="67" t="s">
        <v>1139</v>
      </c>
      <c r="I85" s="31" t="s">
        <v>96</v>
      </c>
      <c r="J85" s="32">
        <v>6</v>
      </c>
      <c r="K85" s="33">
        <v>35</v>
      </c>
      <c r="L85" s="34">
        <f t="shared" si="11"/>
        <v>33.6</v>
      </c>
      <c r="M85" s="33">
        <f t="shared" si="12"/>
        <v>243.6</v>
      </c>
    </row>
    <row r="86" spans="1:13" x14ac:dyDescent="0.3">
      <c r="A86" s="52" t="s">
        <v>1412</v>
      </c>
      <c r="B86" s="53" t="s">
        <v>1411</v>
      </c>
      <c r="C86" s="54">
        <v>42934</v>
      </c>
      <c r="D86" s="92" t="s">
        <v>1136</v>
      </c>
      <c r="E86" s="76">
        <v>42922</v>
      </c>
      <c r="F86" s="76" t="s">
        <v>666</v>
      </c>
      <c r="G86" s="29" t="s">
        <v>80</v>
      </c>
      <c r="H86" s="67" t="s">
        <v>1140</v>
      </c>
      <c r="I86" s="31" t="s">
        <v>96</v>
      </c>
      <c r="J86" s="32">
        <v>6</v>
      </c>
      <c r="K86" s="33">
        <v>35</v>
      </c>
      <c r="L86" s="34">
        <f t="shared" si="11"/>
        <v>33.6</v>
      </c>
      <c r="M86" s="33">
        <f t="shared" si="12"/>
        <v>243.6</v>
      </c>
    </row>
    <row r="87" spans="1:13" x14ac:dyDescent="0.3">
      <c r="A87" s="52" t="s">
        <v>1412</v>
      </c>
      <c r="B87" s="53" t="s">
        <v>1411</v>
      </c>
      <c r="C87" s="54">
        <v>42934</v>
      </c>
      <c r="D87" s="92" t="s">
        <v>1136</v>
      </c>
      <c r="E87" s="76">
        <v>42922</v>
      </c>
      <c r="F87" s="76" t="s">
        <v>666</v>
      </c>
      <c r="G87" s="29" t="s">
        <v>80</v>
      </c>
      <c r="H87" s="67" t="s">
        <v>1141</v>
      </c>
      <c r="I87" s="31" t="s">
        <v>164</v>
      </c>
      <c r="J87" s="32">
        <v>6</v>
      </c>
      <c r="K87" s="33">
        <v>15</v>
      </c>
      <c r="L87" s="34">
        <f t="shared" si="11"/>
        <v>14.4</v>
      </c>
      <c r="M87" s="33">
        <f t="shared" si="12"/>
        <v>104.4</v>
      </c>
    </row>
    <row r="88" spans="1:13" x14ac:dyDescent="0.3">
      <c r="A88" s="52" t="s">
        <v>1412</v>
      </c>
      <c r="B88" s="53" t="s">
        <v>1411</v>
      </c>
      <c r="C88" s="54">
        <v>42934</v>
      </c>
      <c r="D88" s="92" t="s">
        <v>1136</v>
      </c>
      <c r="E88" s="76">
        <v>42922</v>
      </c>
      <c r="F88" s="76" t="s">
        <v>666</v>
      </c>
      <c r="G88" s="29" t="s">
        <v>80</v>
      </c>
      <c r="H88" s="67" t="s">
        <v>1142</v>
      </c>
      <c r="I88" s="31" t="s">
        <v>96</v>
      </c>
      <c r="J88" s="32">
        <v>2</v>
      </c>
      <c r="K88" s="33">
        <v>1945</v>
      </c>
      <c r="L88" s="34">
        <f t="shared" si="11"/>
        <v>622.4</v>
      </c>
      <c r="M88" s="33">
        <f t="shared" si="12"/>
        <v>4512.3999999999996</v>
      </c>
    </row>
    <row r="89" spans="1:13" x14ac:dyDescent="0.3">
      <c r="A89" s="52" t="s">
        <v>1412</v>
      </c>
      <c r="B89" s="53" t="s">
        <v>1411</v>
      </c>
      <c r="C89" s="54">
        <v>42934</v>
      </c>
      <c r="D89" s="92" t="s">
        <v>1136</v>
      </c>
      <c r="E89" s="76">
        <v>42922</v>
      </c>
      <c r="F89" s="76" t="s">
        <v>666</v>
      </c>
      <c r="G89" s="29" t="s">
        <v>80</v>
      </c>
      <c r="H89" s="67" t="s">
        <v>1143</v>
      </c>
      <c r="I89" s="31" t="s">
        <v>96</v>
      </c>
      <c r="J89" s="32">
        <v>2</v>
      </c>
      <c r="K89" s="33">
        <v>93</v>
      </c>
      <c r="L89" s="34">
        <f t="shared" si="11"/>
        <v>29.76</v>
      </c>
      <c r="M89" s="33">
        <f t="shared" si="12"/>
        <v>215.76</v>
      </c>
    </row>
    <row r="90" spans="1:13" x14ac:dyDescent="0.3">
      <c r="A90" s="52" t="s">
        <v>1412</v>
      </c>
      <c r="B90" s="53" t="s">
        <v>1411</v>
      </c>
      <c r="C90" s="54">
        <v>42934</v>
      </c>
      <c r="D90" s="92" t="s">
        <v>1136</v>
      </c>
      <c r="E90" s="76">
        <v>42922</v>
      </c>
      <c r="F90" s="76" t="s">
        <v>666</v>
      </c>
      <c r="G90" s="29" t="s">
        <v>80</v>
      </c>
      <c r="H90" s="67" t="s">
        <v>1144</v>
      </c>
      <c r="I90" s="31" t="s">
        <v>96</v>
      </c>
      <c r="J90" s="32">
        <v>2</v>
      </c>
      <c r="K90" s="33">
        <v>119</v>
      </c>
      <c r="L90" s="34">
        <f t="shared" si="11"/>
        <v>38.08</v>
      </c>
      <c r="M90" s="33">
        <f t="shared" si="12"/>
        <v>276.08</v>
      </c>
    </row>
    <row r="91" spans="1:13" ht="25.5" x14ac:dyDescent="0.3">
      <c r="A91" s="52" t="s">
        <v>1393</v>
      </c>
      <c r="B91" s="53" t="s">
        <v>1391</v>
      </c>
      <c r="C91" s="54">
        <v>42937</v>
      </c>
      <c r="D91" s="92"/>
      <c r="E91" s="76"/>
      <c r="F91" s="53" t="s">
        <v>42</v>
      </c>
      <c r="G91" s="29" t="s">
        <v>41</v>
      </c>
      <c r="H91" s="67" t="s">
        <v>1166</v>
      </c>
      <c r="I91" s="31"/>
      <c r="J91" s="32"/>
      <c r="K91" s="33"/>
      <c r="L91" s="34">
        <f t="shared" si="11"/>
        <v>0</v>
      </c>
      <c r="M91" s="33">
        <v>20950</v>
      </c>
    </row>
    <row r="92" spans="1:13" ht="25.5" x14ac:dyDescent="0.3">
      <c r="A92" s="52" t="s">
        <v>1394</v>
      </c>
      <c r="B92" s="53" t="s">
        <v>1392</v>
      </c>
      <c r="C92" s="54">
        <v>42944</v>
      </c>
      <c r="D92" s="92"/>
      <c r="E92" s="76"/>
      <c r="F92" s="53" t="s">
        <v>42</v>
      </c>
      <c r="G92" s="29" t="s">
        <v>41</v>
      </c>
      <c r="H92" s="67" t="s">
        <v>1167</v>
      </c>
      <c r="I92" s="31"/>
      <c r="J92" s="32"/>
      <c r="K92" s="33"/>
      <c r="L92" s="34">
        <f t="shared" si="11"/>
        <v>0</v>
      </c>
      <c r="M92" s="33">
        <v>20950</v>
      </c>
    </row>
    <row r="93" spans="1:13" x14ac:dyDescent="0.3">
      <c r="A93" s="52" t="s">
        <v>1845</v>
      </c>
      <c r="B93" s="53" t="s">
        <v>1844</v>
      </c>
      <c r="C93" s="54">
        <v>42955</v>
      </c>
      <c r="D93" s="92" t="s">
        <v>1206</v>
      </c>
      <c r="E93" s="76">
        <v>42941</v>
      </c>
      <c r="F93" s="76" t="s">
        <v>726</v>
      </c>
      <c r="G93" s="29" t="s">
        <v>107</v>
      </c>
      <c r="H93" s="67" t="s">
        <v>1212</v>
      </c>
      <c r="I93" s="31" t="s">
        <v>96</v>
      </c>
      <c r="J93" s="32">
        <v>3</v>
      </c>
      <c r="K93" s="33">
        <v>2413.79</v>
      </c>
      <c r="L93" s="34">
        <f t="shared" si="11"/>
        <v>1158.6192000000001</v>
      </c>
      <c r="M93" s="33">
        <f>J93*K93+L93</f>
        <v>8399.9892</v>
      </c>
    </row>
    <row r="94" spans="1:13" ht="76.5" x14ac:dyDescent="0.3">
      <c r="A94" s="117" t="s">
        <v>1845</v>
      </c>
      <c r="B94" s="114" t="s">
        <v>1844</v>
      </c>
      <c r="C94" s="118">
        <v>42955</v>
      </c>
      <c r="D94" s="92" t="s">
        <v>1206</v>
      </c>
      <c r="E94" s="76">
        <v>42941</v>
      </c>
      <c r="F94" s="76" t="s">
        <v>726</v>
      </c>
      <c r="G94" s="29" t="s">
        <v>107</v>
      </c>
      <c r="H94" s="67" t="s">
        <v>1207</v>
      </c>
      <c r="I94" s="31" t="s">
        <v>96</v>
      </c>
      <c r="J94" s="32">
        <v>5</v>
      </c>
      <c r="K94" s="33">
        <v>4051.73</v>
      </c>
      <c r="L94" s="34">
        <f t="shared" si="11"/>
        <v>3241.3840000000005</v>
      </c>
      <c r="M94" s="33">
        <f>J94*K94+L94</f>
        <v>23500.034000000003</v>
      </c>
    </row>
    <row r="95" spans="1:13" x14ac:dyDescent="0.3">
      <c r="A95" s="52" t="s">
        <v>1845</v>
      </c>
      <c r="B95" s="53" t="s">
        <v>1844</v>
      </c>
      <c r="C95" s="54">
        <v>42955</v>
      </c>
      <c r="D95" s="92" t="s">
        <v>1206</v>
      </c>
      <c r="E95" s="76">
        <v>42941</v>
      </c>
      <c r="F95" s="76" t="s">
        <v>726</v>
      </c>
      <c r="G95" s="29" t="s">
        <v>107</v>
      </c>
      <c r="H95" s="67" t="s">
        <v>533</v>
      </c>
      <c r="I95" s="31" t="s">
        <v>96</v>
      </c>
      <c r="J95" s="32">
        <v>1</v>
      </c>
      <c r="K95" s="33">
        <v>1293.0999999999999</v>
      </c>
      <c r="L95" s="34">
        <f t="shared" ref="L95:L112" si="13">J95*K95*0.16</f>
        <v>206.89599999999999</v>
      </c>
      <c r="M95" s="33">
        <f t="shared" ref="M95:M107" si="14">J95*K95+L95</f>
        <v>1499.9959999999999</v>
      </c>
    </row>
    <row r="96" spans="1:13" x14ac:dyDescent="0.3">
      <c r="A96" s="52" t="s">
        <v>1845</v>
      </c>
      <c r="B96" s="53" t="s">
        <v>1844</v>
      </c>
      <c r="C96" s="54">
        <v>42955</v>
      </c>
      <c r="D96" s="92" t="s">
        <v>1206</v>
      </c>
      <c r="E96" s="76">
        <v>42941</v>
      </c>
      <c r="F96" s="76" t="s">
        <v>726</v>
      </c>
      <c r="G96" s="29" t="s">
        <v>107</v>
      </c>
      <c r="H96" s="67" t="s">
        <v>534</v>
      </c>
      <c r="I96" s="31" t="s">
        <v>96</v>
      </c>
      <c r="J96" s="32">
        <v>1</v>
      </c>
      <c r="K96" s="33">
        <v>431.04</v>
      </c>
      <c r="L96" s="34">
        <f t="shared" si="13"/>
        <v>68.966400000000007</v>
      </c>
      <c r="M96" s="33">
        <f t="shared" si="14"/>
        <v>500.00640000000004</v>
      </c>
    </row>
    <row r="97" spans="1:13" ht="63.75" x14ac:dyDescent="0.3">
      <c r="A97" s="117" t="s">
        <v>1845</v>
      </c>
      <c r="B97" s="114" t="s">
        <v>1844</v>
      </c>
      <c r="C97" s="118">
        <v>42955</v>
      </c>
      <c r="D97" s="92" t="s">
        <v>1206</v>
      </c>
      <c r="E97" s="76">
        <v>42941</v>
      </c>
      <c r="F97" s="76" t="s">
        <v>726</v>
      </c>
      <c r="G97" s="29" t="s">
        <v>107</v>
      </c>
      <c r="H97" s="67" t="s">
        <v>1208</v>
      </c>
      <c r="I97" s="31" t="s">
        <v>96</v>
      </c>
      <c r="J97" s="32">
        <v>1</v>
      </c>
      <c r="K97" s="33">
        <v>5689.66</v>
      </c>
      <c r="L97" s="34">
        <f t="shared" si="13"/>
        <v>910.34559999999999</v>
      </c>
      <c r="M97" s="33">
        <f t="shared" si="14"/>
        <v>6600.0055999999995</v>
      </c>
    </row>
    <row r="98" spans="1:13" ht="63.75" x14ac:dyDescent="0.3">
      <c r="A98" s="117" t="s">
        <v>1845</v>
      </c>
      <c r="B98" s="114" t="s">
        <v>1844</v>
      </c>
      <c r="C98" s="118">
        <v>42955</v>
      </c>
      <c r="D98" s="92" t="s">
        <v>1206</v>
      </c>
      <c r="E98" s="76">
        <v>42941</v>
      </c>
      <c r="F98" s="76" t="s">
        <v>726</v>
      </c>
      <c r="G98" s="29" t="s">
        <v>107</v>
      </c>
      <c r="H98" s="67" t="s">
        <v>1209</v>
      </c>
      <c r="I98" s="31" t="s">
        <v>96</v>
      </c>
      <c r="J98" s="32">
        <v>1</v>
      </c>
      <c r="K98" s="33">
        <v>7500</v>
      </c>
      <c r="L98" s="34">
        <f>J98*K98*0.16</f>
        <v>1200</v>
      </c>
      <c r="M98" s="33">
        <f>J98*K98+L98</f>
        <v>8700</v>
      </c>
    </row>
    <row r="99" spans="1:13" ht="25.5" x14ac:dyDescent="0.3">
      <c r="A99" s="52" t="s">
        <v>1845</v>
      </c>
      <c r="B99" s="53" t="s">
        <v>1844</v>
      </c>
      <c r="C99" s="54">
        <v>42955</v>
      </c>
      <c r="D99" s="92" t="s">
        <v>1206</v>
      </c>
      <c r="E99" s="76">
        <v>42941</v>
      </c>
      <c r="F99" s="76" t="s">
        <v>726</v>
      </c>
      <c r="G99" s="29" t="s">
        <v>107</v>
      </c>
      <c r="H99" s="67" t="s">
        <v>1210</v>
      </c>
      <c r="I99" s="31" t="s">
        <v>96</v>
      </c>
      <c r="J99" s="32">
        <v>1</v>
      </c>
      <c r="K99" s="33">
        <v>5603.44</v>
      </c>
      <c r="L99" s="34">
        <f t="shared" si="13"/>
        <v>896.55039999999997</v>
      </c>
      <c r="M99" s="33">
        <f>J99*K99+L99+0.01</f>
        <v>6500.0003999999999</v>
      </c>
    </row>
    <row r="100" spans="1:13" ht="25.5" x14ac:dyDescent="0.3">
      <c r="A100" s="52" t="s">
        <v>1845</v>
      </c>
      <c r="B100" s="53" t="s">
        <v>1844</v>
      </c>
      <c r="C100" s="54">
        <v>42955</v>
      </c>
      <c r="D100" s="92" t="s">
        <v>1206</v>
      </c>
      <c r="E100" s="76">
        <v>42941</v>
      </c>
      <c r="F100" s="76" t="s">
        <v>726</v>
      </c>
      <c r="G100" s="29" t="s">
        <v>107</v>
      </c>
      <c r="H100" s="67" t="s">
        <v>1211</v>
      </c>
      <c r="I100" s="31" t="s">
        <v>96</v>
      </c>
      <c r="J100" s="32">
        <v>1</v>
      </c>
      <c r="K100" s="33">
        <v>4741.38</v>
      </c>
      <c r="L100" s="34">
        <f t="shared" si="13"/>
        <v>758.62080000000003</v>
      </c>
      <c r="M100" s="33">
        <f t="shared" si="14"/>
        <v>5500.0007999999998</v>
      </c>
    </row>
    <row r="101" spans="1:13" x14ac:dyDescent="0.3">
      <c r="A101" s="52" t="s">
        <v>1848</v>
      </c>
      <c r="B101" s="53" t="s">
        <v>1847</v>
      </c>
      <c r="C101" s="54">
        <v>42955</v>
      </c>
      <c r="D101" s="92" t="s">
        <v>1248</v>
      </c>
      <c r="E101" s="76">
        <v>42941</v>
      </c>
      <c r="F101" s="76" t="s">
        <v>666</v>
      </c>
      <c r="G101" s="29" t="s">
        <v>80</v>
      </c>
      <c r="H101" s="67" t="s">
        <v>1249</v>
      </c>
      <c r="I101" s="31" t="s">
        <v>96</v>
      </c>
      <c r="J101" s="32">
        <v>3</v>
      </c>
      <c r="K101" s="33">
        <v>35</v>
      </c>
      <c r="L101" s="34">
        <f t="shared" si="13"/>
        <v>16.8</v>
      </c>
      <c r="M101" s="33">
        <f t="shared" si="14"/>
        <v>121.8</v>
      </c>
    </row>
    <row r="102" spans="1:13" x14ac:dyDescent="0.3">
      <c r="A102" s="52" t="s">
        <v>1848</v>
      </c>
      <c r="B102" s="53" t="s">
        <v>1847</v>
      </c>
      <c r="C102" s="54">
        <v>42955</v>
      </c>
      <c r="D102" s="92" t="s">
        <v>1248</v>
      </c>
      <c r="E102" s="76">
        <v>42941</v>
      </c>
      <c r="F102" s="76" t="s">
        <v>666</v>
      </c>
      <c r="G102" s="29" t="s">
        <v>80</v>
      </c>
      <c r="H102" s="67" t="s">
        <v>1250</v>
      </c>
      <c r="I102" s="31" t="s">
        <v>96</v>
      </c>
      <c r="J102" s="32">
        <v>3</v>
      </c>
      <c r="K102" s="33">
        <v>9</v>
      </c>
      <c r="L102" s="34">
        <f t="shared" si="13"/>
        <v>4.32</v>
      </c>
      <c r="M102" s="33">
        <f t="shared" si="14"/>
        <v>31.32</v>
      </c>
    </row>
    <row r="103" spans="1:13" x14ac:dyDescent="0.3">
      <c r="A103" s="52" t="s">
        <v>1848</v>
      </c>
      <c r="B103" s="53" t="s">
        <v>1847</v>
      </c>
      <c r="C103" s="54">
        <v>42955</v>
      </c>
      <c r="D103" s="92" t="s">
        <v>1248</v>
      </c>
      <c r="E103" s="76">
        <v>42941</v>
      </c>
      <c r="F103" s="76" t="s">
        <v>666</v>
      </c>
      <c r="G103" s="29" t="s">
        <v>80</v>
      </c>
      <c r="H103" s="67" t="s">
        <v>1251</v>
      </c>
      <c r="I103" s="31" t="s">
        <v>96</v>
      </c>
      <c r="J103" s="32">
        <v>3</v>
      </c>
      <c r="K103" s="33">
        <v>130</v>
      </c>
      <c r="L103" s="34">
        <f t="shared" si="13"/>
        <v>62.4</v>
      </c>
      <c r="M103" s="33">
        <f t="shared" si="14"/>
        <v>452.4</v>
      </c>
    </row>
    <row r="104" spans="1:13" x14ac:dyDescent="0.3">
      <c r="A104" s="52" t="s">
        <v>1848</v>
      </c>
      <c r="B104" s="53" t="s">
        <v>1847</v>
      </c>
      <c r="C104" s="54">
        <v>42955</v>
      </c>
      <c r="D104" s="92" t="s">
        <v>1248</v>
      </c>
      <c r="E104" s="76">
        <v>42941</v>
      </c>
      <c r="F104" s="76" t="s">
        <v>666</v>
      </c>
      <c r="G104" s="29" t="s">
        <v>80</v>
      </c>
      <c r="H104" s="67" t="s">
        <v>1252</v>
      </c>
      <c r="I104" s="31" t="s">
        <v>96</v>
      </c>
      <c r="J104" s="32">
        <v>2</v>
      </c>
      <c r="K104" s="33">
        <v>77</v>
      </c>
      <c r="L104" s="34">
        <f t="shared" si="13"/>
        <v>24.64</v>
      </c>
      <c r="M104" s="33">
        <f t="shared" si="14"/>
        <v>178.64</v>
      </c>
    </row>
    <row r="105" spans="1:13" x14ac:dyDescent="0.3">
      <c r="A105" s="52" t="s">
        <v>1848</v>
      </c>
      <c r="B105" s="53" t="s">
        <v>1847</v>
      </c>
      <c r="C105" s="54">
        <v>42955</v>
      </c>
      <c r="D105" s="92" t="s">
        <v>1248</v>
      </c>
      <c r="E105" s="76">
        <v>42941</v>
      </c>
      <c r="F105" s="76" t="s">
        <v>666</v>
      </c>
      <c r="G105" s="29" t="s">
        <v>80</v>
      </c>
      <c r="H105" s="67" t="s">
        <v>1253</v>
      </c>
      <c r="I105" s="31" t="s">
        <v>96</v>
      </c>
      <c r="J105" s="32">
        <v>8</v>
      </c>
      <c r="K105" s="33">
        <v>12.5</v>
      </c>
      <c r="L105" s="34">
        <f t="shared" si="13"/>
        <v>16</v>
      </c>
      <c r="M105" s="33">
        <f t="shared" si="14"/>
        <v>116</v>
      </c>
    </row>
    <row r="106" spans="1:13" x14ac:dyDescent="0.3">
      <c r="A106" s="52" t="s">
        <v>1848</v>
      </c>
      <c r="B106" s="53" t="s">
        <v>1847</v>
      </c>
      <c r="C106" s="54">
        <v>42955</v>
      </c>
      <c r="D106" s="92" t="s">
        <v>1248</v>
      </c>
      <c r="E106" s="76">
        <v>42941</v>
      </c>
      <c r="F106" s="76" t="s">
        <v>666</v>
      </c>
      <c r="G106" s="29" t="s">
        <v>80</v>
      </c>
      <c r="H106" s="67" t="s">
        <v>1254</v>
      </c>
      <c r="I106" s="31" t="s">
        <v>96</v>
      </c>
      <c r="J106" s="32">
        <v>6</v>
      </c>
      <c r="K106" s="33">
        <v>12.5</v>
      </c>
      <c r="L106" s="34">
        <f t="shared" si="13"/>
        <v>12</v>
      </c>
      <c r="M106" s="33">
        <f t="shared" si="14"/>
        <v>87</v>
      </c>
    </row>
    <row r="107" spans="1:13" x14ac:dyDescent="0.3">
      <c r="A107" s="52" t="s">
        <v>1848</v>
      </c>
      <c r="B107" s="53" t="s">
        <v>1847</v>
      </c>
      <c r="C107" s="54">
        <v>42955</v>
      </c>
      <c r="D107" s="92" t="s">
        <v>1248</v>
      </c>
      <c r="E107" s="76">
        <v>42941</v>
      </c>
      <c r="F107" s="76" t="s">
        <v>666</v>
      </c>
      <c r="G107" s="29" t="s">
        <v>80</v>
      </c>
      <c r="H107" s="67" t="s">
        <v>1255</v>
      </c>
      <c r="I107" s="31" t="s">
        <v>96</v>
      </c>
      <c r="J107" s="32">
        <v>3</v>
      </c>
      <c r="K107" s="33">
        <v>22</v>
      </c>
      <c r="L107" s="34">
        <f t="shared" si="13"/>
        <v>10.56</v>
      </c>
      <c r="M107" s="33">
        <f t="shared" si="14"/>
        <v>76.56</v>
      </c>
    </row>
    <row r="108" spans="1:13" ht="25.5" x14ac:dyDescent="0.3">
      <c r="A108" s="117" t="s">
        <v>1837</v>
      </c>
      <c r="B108" s="114" t="s">
        <v>1836</v>
      </c>
      <c r="C108" s="118">
        <v>42951</v>
      </c>
      <c r="D108" s="92"/>
      <c r="E108" s="76"/>
      <c r="F108" s="53" t="s">
        <v>42</v>
      </c>
      <c r="G108" s="29" t="s">
        <v>41</v>
      </c>
      <c r="H108" s="67" t="s">
        <v>1285</v>
      </c>
      <c r="I108" s="31"/>
      <c r="J108" s="32"/>
      <c r="K108" s="33"/>
      <c r="L108" s="34">
        <f t="shared" si="13"/>
        <v>0</v>
      </c>
      <c r="M108" s="33">
        <v>17650</v>
      </c>
    </row>
    <row r="109" spans="1:13" ht="25.5" x14ac:dyDescent="0.3">
      <c r="A109" s="52" t="s">
        <v>1839</v>
      </c>
      <c r="B109" s="53" t="s">
        <v>1838</v>
      </c>
      <c r="C109" s="54">
        <v>42958</v>
      </c>
      <c r="D109" s="92"/>
      <c r="E109" s="76"/>
      <c r="F109" s="53" t="s">
        <v>42</v>
      </c>
      <c r="G109" s="29" t="s">
        <v>41</v>
      </c>
      <c r="H109" s="67" t="s">
        <v>1547</v>
      </c>
      <c r="I109" s="31"/>
      <c r="J109" s="32"/>
      <c r="K109" s="33"/>
      <c r="L109" s="34">
        <f t="shared" si="13"/>
        <v>0</v>
      </c>
      <c r="M109" s="33">
        <v>17650</v>
      </c>
    </row>
    <row r="110" spans="1:13" ht="25.5" x14ac:dyDescent="0.3">
      <c r="A110" s="52" t="s">
        <v>1841</v>
      </c>
      <c r="B110" s="53" t="s">
        <v>1840</v>
      </c>
      <c r="C110" s="54">
        <v>42965</v>
      </c>
      <c r="D110" s="92"/>
      <c r="E110" s="76"/>
      <c r="F110" s="53" t="s">
        <v>42</v>
      </c>
      <c r="G110" s="29" t="s">
        <v>41</v>
      </c>
      <c r="H110" s="67" t="s">
        <v>1621</v>
      </c>
      <c r="I110" s="31"/>
      <c r="J110" s="32"/>
      <c r="K110" s="33"/>
      <c r="L110" s="34">
        <f t="shared" si="13"/>
        <v>0</v>
      </c>
      <c r="M110" s="33">
        <v>17650</v>
      </c>
    </row>
    <row r="111" spans="1:13" ht="25.5" x14ac:dyDescent="0.3">
      <c r="A111" s="52" t="s">
        <v>1843</v>
      </c>
      <c r="B111" s="53" t="s">
        <v>1842</v>
      </c>
      <c r="C111" s="54">
        <v>42972</v>
      </c>
      <c r="D111" s="92"/>
      <c r="E111" s="76"/>
      <c r="F111" s="53" t="s">
        <v>42</v>
      </c>
      <c r="G111" s="29" t="s">
        <v>41</v>
      </c>
      <c r="H111" s="67" t="s">
        <v>1626</v>
      </c>
      <c r="I111" s="31"/>
      <c r="J111" s="32"/>
      <c r="K111" s="33"/>
      <c r="L111" s="34">
        <f t="shared" si="13"/>
        <v>0</v>
      </c>
      <c r="M111" s="33">
        <v>17650</v>
      </c>
    </row>
    <row r="112" spans="1:13" ht="25.5" x14ac:dyDescent="0.3">
      <c r="A112" s="52" t="s">
        <v>2215</v>
      </c>
      <c r="B112" s="53" t="s">
        <v>2214</v>
      </c>
      <c r="C112" s="54">
        <v>42979</v>
      </c>
      <c r="D112" s="92"/>
      <c r="E112" s="76"/>
      <c r="F112" s="53" t="s">
        <v>42</v>
      </c>
      <c r="G112" s="29" t="s">
        <v>41</v>
      </c>
      <c r="H112" s="67" t="s">
        <v>1641</v>
      </c>
      <c r="I112" s="31"/>
      <c r="J112" s="32"/>
      <c r="K112" s="33"/>
      <c r="L112" s="34">
        <f t="shared" si="13"/>
        <v>0</v>
      </c>
      <c r="M112" s="33">
        <v>13600</v>
      </c>
    </row>
    <row r="113" spans="1:13" x14ac:dyDescent="0.3">
      <c r="A113" s="52" t="s">
        <v>2217</v>
      </c>
      <c r="B113" s="53" t="s">
        <v>2216</v>
      </c>
      <c r="C113" s="54">
        <v>42986</v>
      </c>
      <c r="D113" s="92" t="s">
        <v>1676</v>
      </c>
      <c r="E113" s="76">
        <v>42977</v>
      </c>
      <c r="F113" s="76" t="s">
        <v>666</v>
      </c>
      <c r="G113" s="29" t="s">
        <v>303</v>
      </c>
      <c r="H113" s="67" t="s">
        <v>1157</v>
      </c>
      <c r="I113" s="31" t="s">
        <v>176</v>
      </c>
      <c r="J113" s="32">
        <v>70.5</v>
      </c>
      <c r="K113" s="33">
        <v>146.55000000000001</v>
      </c>
      <c r="L113" s="34">
        <f t="shared" ref="L113:L119" si="15">J113*K113*0.16</f>
        <v>1653.0840000000003</v>
      </c>
      <c r="M113" s="33">
        <f>J113*K113+L113+0.01</f>
        <v>11984.869000000002</v>
      </c>
    </row>
    <row r="114" spans="1:13" x14ac:dyDescent="0.3">
      <c r="A114" s="52" t="s">
        <v>2217</v>
      </c>
      <c r="B114" s="53" t="s">
        <v>2216</v>
      </c>
      <c r="C114" s="54">
        <v>42986</v>
      </c>
      <c r="D114" s="92" t="s">
        <v>1676</v>
      </c>
      <c r="E114" s="76">
        <v>42977</v>
      </c>
      <c r="F114" s="76" t="s">
        <v>666</v>
      </c>
      <c r="G114" s="29" t="s">
        <v>303</v>
      </c>
      <c r="H114" s="67" t="s">
        <v>1158</v>
      </c>
      <c r="I114" s="31" t="s">
        <v>306</v>
      </c>
      <c r="J114" s="32">
        <v>60</v>
      </c>
      <c r="K114" s="33">
        <v>102.58</v>
      </c>
      <c r="L114" s="34">
        <f t="shared" si="15"/>
        <v>984.76800000000003</v>
      </c>
      <c r="M114" s="33">
        <f>J114*K114+L114</f>
        <v>7139.5680000000002</v>
      </c>
    </row>
    <row r="115" spans="1:13" x14ac:dyDescent="0.3">
      <c r="A115" s="52" t="s">
        <v>2217</v>
      </c>
      <c r="B115" s="53" t="s">
        <v>2216</v>
      </c>
      <c r="C115" s="54">
        <v>42986</v>
      </c>
      <c r="D115" s="92" t="s">
        <v>1676</v>
      </c>
      <c r="E115" s="76">
        <v>42977</v>
      </c>
      <c r="F115" s="76" t="s">
        <v>666</v>
      </c>
      <c r="G115" s="29" t="s">
        <v>303</v>
      </c>
      <c r="H115" s="67" t="s">
        <v>1159</v>
      </c>
      <c r="I115" s="31" t="s">
        <v>306</v>
      </c>
      <c r="J115" s="32">
        <v>3</v>
      </c>
      <c r="K115" s="33">
        <v>116.37</v>
      </c>
      <c r="L115" s="34">
        <f t="shared" si="15"/>
        <v>55.857600000000005</v>
      </c>
      <c r="M115" s="33">
        <f>J115*K115+L115</f>
        <v>404.9676</v>
      </c>
    </row>
    <row r="116" spans="1:13" x14ac:dyDescent="0.3">
      <c r="A116" s="52" t="s">
        <v>2219</v>
      </c>
      <c r="B116" s="53" t="s">
        <v>2218</v>
      </c>
      <c r="C116" s="54">
        <v>42941</v>
      </c>
      <c r="D116" s="92" t="s">
        <v>2191</v>
      </c>
      <c r="E116" s="76">
        <v>42930</v>
      </c>
      <c r="F116" s="76" t="s">
        <v>630</v>
      </c>
      <c r="G116" s="29" t="s">
        <v>94</v>
      </c>
      <c r="H116" s="67" t="s">
        <v>81</v>
      </c>
      <c r="I116" s="31" t="s">
        <v>424</v>
      </c>
      <c r="J116" s="32">
        <v>2.5</v>
      </c>
      <c r="K116" s="33">
        <v>2844.83</v>
      </c>
      <c r="L116" s="34">
        <f t="shared" si="15"/>
        <v>1137.932</v>
      </c>
      <c r="M116" s="33">
        <f>J116*K116+L116-0.01</f>
        <v>8249.9969999999994</v>
      </c>
    </row>
    <row r="117" spans="1:13" ht="25.5" x14ac:dyDescent="0.3">
      <c r="A117" s="52" t="s">
        <v>2844</v>
      </c>
      <c r="B117" s="53" t="s">
        <v>2843</v>
      </c>
      <c r="C117" s="54">
        <v>43010</v>
      </c>
      <c r="D117" s="92" t="s">
        <v>2448</v>
      </c>
      <c r="E117" s="76">
        <v>42963</v>
      </c>
      <c r="F117" s="76" t="s">
        <v>666</v>
      </c>
      <c r="G117" s="38" t="s">
        <v>351</v>
      </c>
      <c r="H117" s="67" t="s">
        <v>359</v>
      </c>
      <c r="I117" s="31" t="s">
        <v>2449</v>
      </c>
      <c r="J117" s="32">
        <v>3</v>
      </c>
      <c r="K117" s="33">
        <v>404.31</v>
      </c>
      <c r="L117" s="34">
        <f t="shared" si="15"/>
        <v>194.06880000000001</v>
      </c>
      <c r="M117" s="33">
        <f>J117*K117+L117</f>
        <v>1406.9988000000001</v>
      </c>
    </row>
    <row r="118" spans="1:13" x14ac:dyDescent="0.3">
      <c r="A118" s="52" t="s">
        <v>3881</v>
      </c>
      <c r="B118" s="53" t="s">
        <v>3880</v>
      </c>
      <c r="C118" s="54">
        <v>43087</v>
      </c>
      <c r="D118" s="92" t="s">
        <v>3480</v>
      </c>
      <c r="E118" s="76">
        <v>43083</v>
      </c>
      <c r="F118" s="76" t="s">
        <v>631</v>
      </c>
      <c r="G118" s="29" t="s">
        <v>214</v>
      </c>
      <c r="H118" s="67" t="s">
        <v>410</v>
      </c>
      <c r="I118" s="31" t="s">
        <v>142</v>
      </c>
      <c r="J118" s="32">
        <v>1</v>
      </c>
      <c r="K118" s="33">
        <v>1540</v>
      </c>
      <c r="L118" s="34">
        <f t="shared" si="15"/>
        <v>246.4</v>
      </c>
      <c r="M118" s="33">
        <f>J118*K118+L118</f>
        <v>1786.4</v>
      </c>
    </row>
    <row r="119" spans="1:13" x14ac:dyDescent="0.3">
      <c r="A119" s="52" t="s">
        <v>3881</v>
      </c>
      <c r="B119" s="53" t="s">
        <v>3880</v>
      </c>
      <c r="C119" s="54">
        <v>43087</v>
      </c>
      <c r="D119" s="92" t="s">
        <v>3480</v>
      </c>
      <c r="E119" s="76">
        <v>43083</v>
      </c>
      <c r="F119" s="76" t="s">
        <v>631</v>
      </c>
      <c r="G119" s="29" t="s">
        <v>214</v>
      </c>
      <c r="H119" s="67" t="s">
        <v>411</v>
      </c>
      <c r="I119" s="31" t="s">
        <v>142</v>
      </c>
      <c r="J119" s="32">
        <v>2</v>
      </c>
      <c r="K119" s="33">
        <v>1540</v>
      </c>
      <c r="L119" s="34">
        <f t="shared" si="15"/>
        <v>492.8</v>
      </c>
      <c r="M119" s="33">
        <f>J119*K119+L119</f>
        <v>3572.8</v>
      </c>
    </row>
    <row r="120" spans="1:13" x14ac:dyDescent="0.3">
      <c r="A120" s="26"/>
      <c r="B120" s="26"/>
      <c r="C120" s="26"/>
      <c r="D120" s="28"/>
      <c r="E120" s="27"/>
      <c r="F120" s="27"/>
      <c r="G120" s="29"/>
      <c r="H120" s="38"/>
      <c r="I120" s="31"/>
      <c r="J120" s="32"/>
      <c r="K120" s="33"/>
      <c r="L120" s="34"/>
      <c r="M120" s="33">
        <f>SUM(M14:M119)</f>
        <v>449099.6143999999</v>
      </c>
    </row>
    <row r="122" spans="1:13" x14ac:dyDescent="0.3">
      <c r="A122" s="48" t="s">
        <v>35</v>
      </c>
      <c r="B122" s="46" t="s">
        <v>316</v>
      </c>
    </row>
    <row r="123" spans="1:13" x14ac:dyDescent="0.3">
      <c r="A123" s="18"/>
      <c r="B123" s="15"/>
    </row>
    <row r="124" spans="1:13" x14ac:dyDescent="0.3">
      <c r="A124" s="18"/>
      <c r="B124" s="15"/>
      <c r="D124" s="62"/>
    </row>
    <row r="125" spans="1:13" x14ac:dyDescent="0.3">
      <c r="A125" s="18"/>
      <c r="B125" s="15"/>
    </row>
    <row r="126" spans="1:13" x14ac:dyDescent="0.3">
      <c r="A126" s="18"/>
      <c r="B126" s="15"/>
    </row>
    <row r="127" spans="1:13" x14ac:dyDescent="0.3">
      <c r="A127" s="18"/>
      <c r="B127" s="15"/>
    </row>
    <row r="128" spans="1:13" x14ac:dyDescent="0.3">
      <c r="A128" s="18"/>
      <c r="B128" s="15"/>
    </row>
    <row r="129" spans="1:13" x14ac:dyDescent="0.3">
      <c r="A129" s="18"/>
      <c r="B129" s="15"/>
    </row>
    <row r="130" spans="1:13" x14ac:dyDescent="0.3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x14ac:dyDescent="0.3">
      <c r="A131" s="261" t="s">
        <v>27</v>
      </c>
      <c r="B131" s="261"/>
      <c r="C131" s="261"/>
      <c r="D131" s="39"/>
      <c r="E131" s="261" t="s">
        <v>28</v>
      </c>
      <c r="F131" s="261"/>
      <c r="G131" s="39"/>
      <c r="H131" s="93" t="s">
        <v>29</v>
      </c>
      <c r="I131" s="39"/>
      <c r="J131" s="41"/>
      <c r="K131" s="93" t="s">
        <v>30</v>
      </c>
      <c r="L131" s="41"/>
      <c r="M131" s="39"/>
    </row>
    <row r="132" spans="1:13" ht="13.9" customHeight="1" x14ac:dyDescent="0.3">
      <c r="A132" s="263" t="s">
        <v>0</v>
      </c>
      <c r="B132" s="263"/>
      <c r="C132" s="263"/>
      <c r="D132" s="39"/>
      <c r="E132" s="262" t="s">
        <v>1</v>
      </c>
      <c r="F132" s="262"/>
      <c r="G132" s="39"/>
      <c r="H132" s="42" t="s">
        <v>2</v>
      </c>
      <c r="I132" s="39"/>
      <c r="J132" s="262" t="s">
        <v>31</v>
      </c>
      <c r="K132" s="262"/>
      <c r="L132" s="262"/>
      <c r="M132" s="39"/>
    </row>
    <row r="133" spans="1:13" x14ac:dyDescent="0.3">
      <c r="A133" s="253"/>
      <c r="B133" s="253"/>
      <c r="C133" s="253"/>
    </row>
    <row r="134" spans="1:13" s="15" customFormat="1" ht="15" customHeight="1" x14ac:dyDescent="0.25">
      <c r="A134" s="257" t="s">
        <v>6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</row>
  </sheetData>
  <customSheetViews>
    <customSheetView guid="{B46C6F73-E576-4327-952E-D30557363BE2}" showPageBreaks="1" topLeftCell="H100">
      <selection activeCell="L124" sqref="L12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0">
      <selection activeCell="L124" sqref="L12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34:M134"/>
    <mergeCell ref="A11:B11"/>
    <mergeCell ref="C11:G11"/>
    <mergeCell ref="I11:M11"/>
    <mergeCell ref="E131:F131"/>
    <mergeCell ref="E132:F132"/>
    <mergeCell ref="J132:L132"/>
    <mergeCell ref="A131:C131"/>
    <mergeCell ref="A132:C132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79"/>
  <sheetViews>
    <sheetView topLeftCell="H52" workbookViewId="0">
      <selection activeCell="L67" sqref="L6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.75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3">
      <c r="A5" s="85" t="s">
        <v>7</v>
      </c>
      <c r="B5" s="48" t="s">
        <v>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9" customHeight="1" x14ac:dyDescent="0.3">
      <c r="A6" s="18"/>
      <c r="B6" s="18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227</v>
      </c>
      <c r="D11" s="259"/>
      <c r="E11" s="259"/>
      <c r="F11" s="259"/>
      <c r="G11" s="259"/>
      <c r="H11" s="8" t="s">
        <v>13</v>
      </c>
      <c r="I11" s="260" t="s">
        <v>1517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127"/>
      <c r="B14" s="53" t="s">
        <v>951</v>
      </c>
      <c r="C14" s="54">
        <v>42867</v>
      </c>
      <c r="D14" s="22"/>
      <c r="E14" s="23"/>
      <c r="F14" s="53" t="s">
        <v>42</v>
      </c>
      <c r="G14" s="29" t="s">
        <v>41</v>
      </c>
      <c r="H14" s="77" t="s">
        <v>221</v>
      </c>
      <c r="I14" s="21"/>
      <c r="J14" s="24"/>
      <c r="K14" s="21"/>
      <c r="L14" s="34">
        <f t="shared" ref="L14:L20" si="0">J14*K14*0.16</f>
        <v>0</v>
      </c>
      <c r="M14" s="33">
        <v>13300</v>
      </c>
    </row>
    <row r="15" spans="1:13" ht="25.5" x14ac:dyDescent="0.3">
      <c r="A15" s="127"/>
      <c r="B15" s="53" t="s">
        <v>952</v>
      </c>
      <c r="C15" s="54">
        <v>42874</v>
      </c>
      <c r="D15" s="22"/>
      <c r="E15" s="23"/>
      <c r="F15" s="53" t="s">
        <v>42</v>
      </c>
      <c r="G15" s="29" t="s">
        <v>41</v>
      </c>
      <c r="H15" s="77" t="s">
        <v>253</v>
      </c>
      <c r="I15" s="21"/>
      <c r="J15" s="24"/>
      <c r="K15" s="21"/>
      <c r="L15" s="34">
        <f t="shared" si="0"/>
        <v>0</v>
      </c>
      <c r="M15" s="33">
        <v>21650</v>
      </c>
    </row>
    <row r="16" spans="1:13" ht="25.5" x14ac:dyDescent="0.3">
      <c r="A16" s="127"/>
      <c r="B16" s="53" t="s">
        <v>953</v>
      </c>
      <c r="C16" s="54">
        <v>42884</v>
      </c>
      <c r="D16" s="22"/>
      <c r="E16" s="23"/>
      <c r="F16" s="53" t="s">
        <v>42</v>
      </c>
      <c r="G16" s="29" t="s">
        <v>41</v>
      </c>
      <c r="H16" s="77" t="s">
        <v>270</v>
      </c>
      <c r="I16" s="21"/>
      <c r="J16" s="24"/>
      <c r="K16" s="21"/>
      <c r="L16" s="34">
        <f t="shared" si="0"/>
        <v>0</v>
      </c>
      <c r="M16" s="33">
        <v>22550</v>
      </c>
    </row>
    <row r="17" spans="1:13" x14ac:dyDescent="0.3">
      <c r="A17" s="52" t="s">
        <v>954</v>
      </c>
      <c r="B17" s="53" t="s">
        <v>955</v>
      </c>
      <c r="C17" s="54">
        <v>42885</v>
      </c>
      <c r="D17" s="75" t="s">
        <v>282</v>
      </c>
      <c r="E17" s="76">
        <v>42872</v>
      </c>
      <c r="F17" s="53" t="s">
        <v>666</v>
      </c>
      <c r="G17" s="29" t="s">
        <v>80</v>
      </c>
      <c r="H17" s="77" t="s">
        <v>283</v>
      </c>
      <c r="I17" s="50" t="s">
        <v>244</v>
      </c>
      <c r="J17" s="78">
        <v>50</v>
      </c>
      <c r="K17" s="91">
        <v>25</v>
      </c>
      <c r="L17" s="34">
        <f t="shared" si="0"/>
        <v>200</v>
      </c>
      <c r="M17" s="33">
        <f>J17*K17+L17</f>
        <v>1450</v>
      </c>
    </row>
    <row r="18" spans="1:13" x14ac:dyDescent="0.3">
      <c r="A18" s="52" t="s">
        <v>954</v>
      </c>
      <c r="B18" s="53" t="s">
        <v>955</v>
      </c>
      <c r="C18" s="54">
        <v>42885</v>
      </c>
      <c r="D18" s="75" t="s">
        <v>282</v>
      </c>
      <c r="E18" s="76">
        <v>42872</v>
      </c>
      <c r="F18" s="53" t="s">
        <v>666</v>
      </c>
      <c r="G18" s="29" t="s">
        <v>80</v>
      </c>
      <c r="H18" s="67" t="s">
        <v>84</v>
      </c>
      <c r="I18" s="31" t="s">
        <v>96</v>
      </c>
      <c r="J18" s="32">
        <v>60</v>
      </c>
      <c r="K18" s="33">
        <v>95</v>
      </c>
      <c r="L18" s="34">
        <f t="shared" si="0"/>
        <v>912</v>
      </c>
      <c r="M18" s="33">
        <f>J18*K18+L18</f>
        <v>6612</v>
      </c>
    </row>
    <row r="19" spans="1:13" x14ac:dyDescent="0.3">
      <c r="A19" s="52" t="s">
        <v>954</v>
      </c>
      <c r="B19" s="53" t="s">
        <v>955</v>
      </c>
      <c r="C19" s="54">
        <v>42885</v>
      </c>
      <c r="D19" s="75" t="s">
        <v>282</v>
      </c>
      <c r="E19" s="76">
        <v>42872</v>
      </c>
      <c r="F19" s="53" t="s">
        <v>666</v>
      </c>
      <c r="G19" s="29" t="s">
        <v>80</v>
      </c>
      <c r="H19" s="67" t="s">
        <v>284</v>
      </c>
      <c r="I19" s="31" t="s">
        <v>244</v>
      </c>
      <c r="J19" s="32">
        <v>100</v>
      </c>
      <c r="K19" s="33">
        <v>27</v>
      </c>
      <c r="L19" s="34">
        <f t="shared" si="0"/>
        <v>432</v>
      </c>
      <c r="M19" s="33">
        <f>J19*K19+L19</f>
        <v>3132</v>
      </c>
    </row>
    <row r="20" spans="1:13" s="14" customFormat="1" ht="13.5" x14ac:dyDescent="0.25">
      <c r="A20" s="52" t="s">
        <v>954</v>
      </c>
      <c r="B20" s="53" t="s">
        <v>955</v>
      </c>
      <c r="C20" s="54">
        <v>42885</v>
      </c>
      <c r="D20" s="75" t="s">
        <v>282</v>
      </c>
      <c r="E20" s="76">
        <v>42872</v>
      </c>
      <c r="F20" s="53" t="s">
        <v>666</v>
      </c>
      <c r="G20" s="29" t="s">
        <v>80</v>
      </c>
      <c r="H20" s="67" t="s">
        <v>276</v>
      </c>
      <c r="I20" s="31" t="s">
        <v>244</v>
      </c>
      <c r="J20" s="32">
        <v>10</v>
      </c>
      <c r="K20" s="33">
        <v>28.45</v>
      </c>
      <c r="L20" s="34">
        <f t="shared" si="0"/>
        <v>45.52</v>
      </c>
      <c r="M20" s="33">
        <f>J20*K20+L20</f>
        <v>330.02</v>
      </c>
    </row>
    <row r="21" spans="1:13" s="14" customFormat="1" ht="13.5" x14ac:dyDescent="0.25">
      <c r="A21" s="52" t="s">
        <v>956</v>
      </c>
      <c r="B21" s="53" t="s">
        <v>957</v>
      </c>
      <c r="C21" s="54">
        <v>42885</v>
      </c>
      <c r="D21" s="75" t="s">
        <v>285</v>
      </c>
      <c r="E21" s="76">
        <v>42872</v>
      </c>
      <c r="F21" s="53" t="s">
        <v>630</v>
      </c>
      <c r="G21" s="29" t="s">
        <v>80</v>
      </c>
      <c r="H21" s="67" t="s">
        <v>93</v>
      </c>
      <c r="I21" s="31" t="s">
        <v>60</v>
      </c>
      <c r="J21" s="32">
        <v>4</v>
      </c>
      <c r="K21" s="33">
        <v>2413.8000000000002</v>
      </c>
      <c r="L21" s="34">
        <f t="shared" ref="L21:L28" si="1">J21*K21*0.16</f>
        <v>1544.8320000000001</v>
      </c>
      <c r="M21" s="33">
        <f t="shared" ref="M21:M28" si="2">J21*K21+L21</f>
        <v>11200.032000000001</v>
      </c>
    </row>
    <row r="22" spans="1:13" s="14" customFormat="1" ht="13.5" x14ac:dyDescent="0.25">
      <c r="A22" s="52" t="s">
        <v>958</v>
      </c>
      <c r="B22" s="53" t="s">
        <v>959</v>
      </c>
      <c r="C22" s="54">
        <v>42885</v>
      </c>
      <c r="D22" s="92">
        <v>34</v>
      </c>
      <c r="E22" s="76">
        <v>42872</v>
      </c>
      <c r="F22" s="53" t="s">
        <v>630</v>
      </c>
      <c r="G22" s="29" t="s">
        <v>94</v>
      </c>
      <c r="H22" s="67" t="s">
        <v>290</v>
      </c>
      <c r="I22" s="31" t="s">
        <v>117</v>
      </c>
      <c r="J22" s="32">
        <v>2</v>
      </c>
      <c r="K22" s="33">
        <v>7241.37</v>
      </c>
      <c r="L22" s="34">
        <f t="shared" si="1"/>
        <v>2317.2384000000002</v>
      </c>
      <c r="M22" s="33">
        <f t="shared" si="2"/>
        <v>16799.9784</v>
      </c>
    </row>
    <row r="23" spans="1:13" s="14" customFormat="1" ht="13.5" x14ac:dyDescent="0.25">
      <c r="A23" s="52" t="s">
        <v>960</v>
      </c>
      <c r="B23" s="53" t="s">
        <v>961</v>
      </c>
      <c r="C23" s="54">
        <v>42885</v>
      </c>
      <c r="D23" s="75" t="s">
        <v>301</v>
      </c>
      <c r="E23" s="76">
        <v>42872</v>
      </c>
      <c r="F23" s="53" t="s">
        <v>631</v>
      </c>
      <c r="G23" s="29" t="s">
        <v>138</v>
      </c>
      <c r="H23" s="67" t="s">
        <v>215</v>
      </c>
      <c r="I23" s="31" t="s">
        <v>142</v>
      </c>
      <c r="J23" s="32">
        <v>3</v>
      </c>
      <c r="K23" s="33">
        <v>1540</v>
      </c>
      <c r="L23" s="34">
        <f t="shared" si="1"/>
        <v>739.2</v>
      </c>
      <c r="M23" s="33">
        <f t="shared" si="2"/>
        <v>5359.2</v>
      </c>
    </row>
    <row r="24" spans="1:13" s="14" customFormat="1" ht="13.5" x14ac:dyDescent="0.25">
      <c r="A24" s="52" t="s">
        <v>960</v>
      </c>
      <c r="B24" s="53" t="s">
        <v>961</v>
      </c>
      <c r="C24" s="54">
        <v>42885</v>
      </c>
      <c r="D24" s="75" t="s">
        <v>301</v>
      </c>
      <c r="E24" s="76">
        <v>42872</v>
      </c>
      <c r="F24" s="53" t="s">
        <v>631</v>
      </c>
      <c r="G24" s="29" t="s">
        <v>138</v>
      </c>
      <c r="H24" s="67" t="s">
        <v>140</v>
      </c>
      <c r="I24" s="31" t="s">
        <v>142</v>
      </c>
      <c r="J24" s="32">
        <v>3</v>
      </c>
      <c r="K24" s="33">
        <v>1650</v>
      </c>
      <c r="L24" s="34">
        <f t="shared" si="1"/>
        <v>792</v>
      </c>
      <c r="M24" s="33">
        <f t="shared" si="2"/>
        <v>5742</v>
      </c>
    </row>
    <row r="25" spans="1:13" s="14" customFormat="1" ht="13.5" x14ac:dyDescent="0.25">
      <c r="A25" s="52" t="s">
        <v>960</v>
      </c>
      <c r="B25" s="53" t="s">
        <v>961</v>
      </c>
      <c r="C25" s="54">
        <v>42885</v>
      </c>
      <c r="D25" s="75" t="s">
        <v>301</v>
      </c>
      <c r="E25" s="76">
        <v>42872</v>
      </c>
      <c r="F25" s="53" t="s">
        <v>631</v>
      </c>
      <c r="G25" s="29" t="s">
        <v>138</v>
      </c>
      <c r="H25" s="67" t="s">
        <v>141</v>
      </c>
      <c r="I25" s="31" t="s">
        <v>142</v>
      </c>
      <c r="J25" s="32">
        <v>1</v>
      </c>
      <c r="K25" s="33">
        <v>1485</v>
      </c>
      <c r="L25" s="34">
        <f t="shared" si="1"/>
        <v>237.6</v>
      </c>
      <c r="M25" s="33">
        <f t="shared" si="2"/>
        <v>1722.6</v>
      </c>
    </row>
    <row r="26" spans="1:13" s="14" customFormat="1" ht="25.5" x14ac:dyDescent="0.25">
      <c r="A26" s="124"/>
      <c r="B26" s="53" t="s">
        <v>962</v>
      </c>
      <c r="C26" s="54">
        <v>42888</v>
      </c>
      <c r="D26" s="75"/>
      <c r="E26" s="76"/>
      <c r="F26" s="53" t="s">
        <v>42</v>
      </c>
      <c r="G26" s="29" t="s">
        <v>41</v>
      </c>
      <c r="H26" s="67" t="s">
        <v>311</v>
      </c>
      <c r="I26" s="31"/>
      <c r="J26" s="32"/>
      <c r="K26" s="33"/>
      <c r="L26" s="34">
        <f t="shared" si="1"/>
        <v>0</v>
      </c>
      <c r="M26" s="33">
        <v>21350</v>
      </c>
    </row>
    <row r="27" spans="1:13" s="14" customFormat="1" ht="25.5" x14ac:dyDescent="0.25">
      <c r="A27" s="124"/>
      <c r="B27" s="53" t="s">
        <v>963</v>
      </c>
      <c r="C27" s="54">
        <v>42895</v>
      </c>
      <c r="D27" s="75"/>
      <c r="E27" s="76"/>
      <c r="F27" s="53" t="s">
        <v>42</v>
      </c>
      <c r="G27" s="29" t="s">
        <v>41</v>
      </c>
      <c r="H27" s="67" t="s">
        <v>315</v>
      </c>
      <c r="I27" s="31"/>
      <c r="J27" s="32"/>
      <c r="K27" s="33"/>
      <c r="L27" s="34">
        <f t="shared" si="1"/>
        <v>0</v>
      </c>
      <c r="M27" s="33">
        <v>17350</v>
      </c>
    </row>
    <row r="28" spans="1:13" s="14" customFormat="1" ht="13.5" x14ac:dyDescent="0.25">
      <c r="A28" s="52" t="s">
        <v>964</v>
      </c>
      <c r="B28" s="53" t="s">
        <v>965</v>
      </c>
      <c r="C28" s="54">
        <v>42893</v>
      </c>
      <c r="D28" s="75" t="s">
        <v>333</v>
      </c>
      <c r="E28" s="76">
        <v>42878</v>
      </c>
      <c r="F28" s="53" t="s">
        <v>630</v>
      </c>
      <c r="G28" s="29" t="s">
        <v>58</v>
      </c>
      <c r="H28" s="67" t="s">
        <v>210</v>
      </c>
      <c r="I28" s="31" t="s">
        <v>60</v>
      </c>
      <c r="J28" s="32">
        <v>3</v>
      </c>
      <c r="K28" s="33">
        <v>2758.62</v>
      </c>
      <c r="L28" s="34">
        <f t="shared" si="1"/>
        <v>1324.1376</v>
      </c>
      <c r="M28" s="33">
        <f t="shared" si="2"/>
        <v>9599.9976000000006</v>
      </c>
    </row>
    <row r="29" spans="1:13" ht="25.5" x14ac:dyDescent="0.3">
      <c r="A29" s="124"/>
      <c r="B29" s="53" t="s">
        <v>966</v>
      </c>
      <c r="C29" s="54">
        <v>42902</v>
      </c>
      <c r="D29" s="43"/>
      <c r="E29" s="27"/>
      <c r="F29" s="53" t="s">
        <v>42</v>
      </c>
      <c r="G29" s="29" t="s">
        <v>41</v>
      </c>
      <c r="H29" s="68" t="s">
        <v>377</v>
      </c>
      <c r="I29" s="31"/>
      <c r="J29" s="32"/>
      <c r="K29" s="33"/>
      <c r="L29" s="34">
        <f>J29*K29*0.16</f>
        <v>0</v>
      </c>
      <c r="M29" s="33">
        <v>10650</v>
      </c>
    </row>
    <row r="30" spans="1:13" x14ac:dyDescent="0.3">
      <c r="A30" s="52" t="s">
        <v>967</v>
      </c>
      <c r="B30" s="53" t="s">
        <v>968</v>
      </c>
      <c r="C30" s="54">
        <v>42914</v>
      </c>
      <c r="D30" s="43" t="s">
        <v>419</v>
      </c>
      <c r="E30" s="27">
        <v>42901</v>
      </c>
      <c r="F30" s="53" t="s">
        <v>630</v>
      </c>
      <c r="G30" s="29" t="s">
        <v>80</v>
      </c>
      <c r="H30" s="68" t="s">
        <v>93</v>
      </c>
      <c r="I30" s="31" t="s">
        <v>60</v>
      </c>
      <c r="J30" s="32">
        <v>1</v>
      </c>
      <c r="K30" s="33">
        <v>2413.8000000000002</v>
      </c>
      <c r="L30" s="34">
        <f t="shared" ref="L30:L41" si="3">J30*K30*0.16</f>
        <v>386.20800000000003</v>
      </c>
      <c r="M30" s="33">
        <f>J30*K30+L30-0.01</f>
        <v>2799.998</v>
      </c>
    </row>
    <row r="31" spans="1:13" x14ac:dyDescent="0.3">
      <c r="A31" s="52" t="s">
        <v>969</v>
      </c>
      <c r="B31" s="53" t="s">
        <v>970</v>
      </c>
      <c r="C31" s="54">
        <v>42914</v>
      </c>
      <c r="D31" s="43" t="s">
        <v>420</v>
      </c>
      <c r="E31" s="27">
        <v>42901</v>
      </c>
      <c r="F31" s="53" t="s">
        <v>630</v>
      </c>
      <c r="G31" s="29" t="s">
        <v>80</v>
      </c>
      <c r="H31" s="68" t="s">
        <v>421</v>
      </c>
      <c r="I31" s="31" t="s">
        <v>60</v>
      </c>
      <c r="J31" s="32">
        <v>1</v>
      </c>
      <c r="K31" s="33">
        <v>3017.25</v>
      </c>
      <c r="L31" s="34">
        <f t="shared" si="3"/>
        <v>482.76</v>
      </c>
      <c r="M31" s="33">
        <f>J31*K31+L31-0.01</f>
        <v>3500</v>
      </c>
    </row>
    <row r="32" spans="1:13" x14ac:dyDescent="0.3">
      <c r="A32" s="52" t="s">
        <v>971</v>
      </c>
      <c r="B32" s="53" t="s">
        <v>972</v>
      </c>
      <c r="C32" s="54">
        <v>42914</v>
      </c>
      <c r="D32" s="43" t="s">
        <v>505</v>
      </c>
      <c r="E32" s="27">
        <v>42902</v>
      </c>
      <c r="F32" s="53" t="s">
        <v>804</v>
      </c>
      <c r="G32" s="29" t="s">
        <v>297</v>
      </c>
      <c r="H32" s="68" t="s">
        <v>495</v>
      </c>
      <c r="I32" s="31" t="s">
        <v>96</v>
      </c>
      <c r="J32" s="32">
        <v>24</v>
      </c>
      <c r="K32" s="33">
        <v>80</v>
      </c>
      <c r="L32" s="34">
        <f t="shared" si="3"/>
        <v>307.2</v>
      </c>
      <c r="M32" s="33">
        <f t="shared" ref="M32:M41" si="4">J32*K32+L32</f>
        <v>2227.1999999999998</v>
      </c>
    </row>
    <row r="33" spans="1:13" x14ac:dyDescent="0.3">
      <c r="A33" s="52" t="s">
        <v>971</v>
      </c>
      <c r="B33" s="53" t="s">
        <v>972</v>
      </c>
      <c r="C33" s="54">
        <v>42914</v>
      </c>
      <c r="D33" s="43" t="s">
        <v>505</v>
      </c>
      <c r="E33" s="27">
        <v>42902</v>
      </c>
      <c r="F33" s="53" t="s">
        <v>804</v>
      </c>
      <c r="G33" s="29" t="s">
        <v>297</v>
      </c>
      <c r="H33" s="68" t="s">
        <v>504</v>
      </c>
      <c r="I33" s="31" t="s">
        <v>96</v>
      </c>
      <c r="J33" s="32">
        <v>12</v>
      </c>
      <c r="K33" s="33">
        <v>21.66</v>
      </c>
      <c r="L33" s="34">
        <f t="shared" si="3"/>
        <v>41.587200000000003</v>
      </c>
      <c r="M33" s="33">
        <f t="shared" si="4"/>
        <v>301.50720000000001</v>
      </c>
    </row>
    <row r="34" spans="1:13" x14ac:dyDescent="0.3">
      <c r="A34" s="52" t="s">
        <v>971</v>
      </c>
      <c r="B34" s="53" t="s">
        <v>972</v>
      </c>
      <c r="C34" s="54">
        <v>42914</v>
      </c>
      <c r="D34" s="43" t="s">
        <v>505</v>
      </c>
      <c r="E34" s="27">
        <v>42902</v>
      </c>
      <c r="F34" s="53" t="s">
        <v>804</v>
      </c>
      <c r="G34" s="29" t="s">
        <v>297</v>
      </c>
      <c r="H34" s="68" t="s">
        <v>500</v>
      </c>
      <c r="I34" s="31" t="s">
        <v>96</v>
      </c>
      <c r="J34" s="32">
        <v>15</v>
      </c>
      <c r="K34" s="33">
        <v>60</v>
      </c>
      <c r="L34" s="34">
        <f t="shared" si="3"/>
        <v>144</v>
      </c>
      <c r="M34" s="33">
        <f t="shared" si="4"/>
        <v>1044</v>
      </c>
    </row>
    <row r="35" spans="1:13" x14ac:dyDescent="0.3">
      <c r="A35" s="52" t="s">
        <v>973</v>
      </c>
      <c r="B35" s="53" t="s">
        <v>974</v>
      </c>
      <c r="C35" s="54">
        <v>42914</v>
      </c>
      <c r="D35" s="43">
        <v>50</v>
      </c>
      <c r="E35" s="27">
        <v>42900</v>
      </c>
      <c r="F35" s="53" t="s">
        <v>666</v>
      </c>
      <c r="G35" s="29" t="s">
        <v>94</v>
      </c>
      <c r="H35" s="68" t="s">
        <v>136</v>
      </c>
      <c r="I35" s="31" t="s">
        <v>295</v>
      </c>
      <c r="J35" s="32">
        <v>25</v>
      </c>
      <c r="K35" s="33">
        <v>20.69</v>
      </c>
      <c r="L35" s="34">
        <f t="shared" si="3"/>
        <v>82.76</v>
      </c>
      <c r="M35" s="33">
        <f t="shared" si="4"/>
        <v>600.01</v>
      </c>
    </row>
    <row r="36" spans="1:13" x14ac:dyDescent="0.3">
      <c r="A36" s="52" t="s">
        <v>973</v>
      </c>
      <c r="B36" s="53" t="s">
        <v>974</v>
      </c>
      <c r="C36" s="54">
        <v>42914</v>
      </c>
      <c r="D36" s="43">
        <v>50</v>
      </c>
      <c r="E36" s="27">
        <v>42900</v>
      </c>
      <c r="F36" s="53" t="s">
        <v>666</v>
      </c>
      <c r="G36" s="29" t="s">
        <v>94</v>
      </c>
      <c r="H36" s="68" t="s">
        <v>87</v>
      </c>
      <c r="I36" s="31" t="s">
        <v>295</v>
      </c>
      <c r="J36" s="32">
        <v>15</v>
      </c>
      <c r="K36" s="33">
        <v>25.86</v>
      </c>
      <c r="L36" s="34">
        <f t="shared" si="3"/>
        <v>62.064</v>
      </c>
      <c r="M36" s="33">
        <f>J36*K36+L36+0.03</f>
        <v>449.99399999999997</v>
      </c>
    </row>
    <row r="37" spans="1:13" ht="25.5" x14ac:dyDescent="0.3">
      <c r="A37" s="124"/>
      <c r="B37" s="53" t="s">
        <v>975</v>
      </c>
      <c r="C37" s="54">
        <v>42909</v>
      </c>
      <c r="D37" s="43"/>
      <c r="E37" s="27"/>
      <c r="F37" s="53" t="s">
        <v>42</v>
      </c>
      <c r="G37" s="29" t="s">
        <v>41</v>
      </c>
      <c r="H37" s="68" t="s">
        <v>517</v>
      </c>
      <c r="I37" s="31"/>
      <c r="J37" s="32"/>
      <c r="K37" s="33"/>
      <c r="L37" s="34">
        <f t="shared" si="3"/>
        <v>0</v>
      </c>
      <c r="M37" s="33">
        <v>10650</v>
      </c>
    </row>
    <row r="38" spans="1:13" x14ac:dyDescent="0.3">
      <c r="A38" s="52" t="s">
        <v>1418</v>
      </c>
      <c r="B38" s="53" t="s">
        <v>1417</v>
      </c>
      <c r="C38" s="54">
        <v>42926</v>
      </c>
      <c r="D38" s="43" t="s">
        <v>542</v>
      </c>
      <c r="E38" s="27">
        <v>42908</v>
      </c>
      <c r="F38" s="53" t="s">
        <v>631</v>
      </c>
      <c r="G38" s="29" t="s">
        <v>138</v>
      </c>
      <c r="H38" s="68" t="s">
        <v>140</v>
      </c>
      <c r="I38" s="31" t="s">
        <v>142</v>
      </c>
      <c r="J38" s="32">
        <v>1</v>
      </c>
      <c r="K38" s="33">
        <v>1650</v>
      </c>
      <c r="L38" s="34">
        <f t="shared" si="3"/>
        <v>264</v>
      </c>
      <c r="M38" s="33">
        <f t="shared" si="4"/>
        <v>1914</v>
      </c>
    </row>
    <row r="39" spans="1:13" x14ac:dyDescent="0.3">
      <c r="A39" s="52" t="s">
        <v>1418</v>
      </c>
      <c r="B39" s="53" t="s">
        <v>1417</v>
      </c>
      <c r="C39" s="54">
        <v>42926</v>
      </c>
      <c r="D39" s="43" t="s">
        <v>542</v>
      </c>
      <c r="E39" s="27">
        <v>42908</v>
      </c>
      <c r="F39" s="53" t="s">
        <v>631</v>
      </c>
      <c r="G39" s="29" t="s">
        <v>138</v>
      </c>
      <c r="H39" s="68" t="s">
        <v>139</v>
      </c>
      <c r="I39" s="31" t="s">
        <v>142</v>
      </c>
      <c r="J39" s="32">
        <v>1</v>
      </c>
      <c r="K39" s="33">
        <v>1540</v>
      </c>
      <c r="L39" s="34">
        <f t="shared" si="3"/>
        <v>246.4</v>
      </c>
      <c r="M39" s="33">
        <f t="shared" si="4"/>
        <v>1786.4</v>
      </c>
    </row>
    <row r="40" spans="1:13" x14ac:dyDescent="0.3">
      <c r="A40" s="52" t="s">
        <v>1420</v>
      </c>
      <c r="B40" s="53" t="s">
        <v>1419</v>
      </c>
      <c r="C40" s="54">
        <v>42926</v>
      </c>
      <c r="D40" s="43">
        <v>489</v>
      </c>
      <c r="E40" s="27">
        <v>42912</v>
      </c>
      <c r="F40" s="53" t="s">
        <v>631</v>
      </c>
      <c r="G40" s="29" t="s">
        <v>547</v>
      </c>
      <c r="H40" s="68" t="s">
        <v>411</v>
      </c>
      <c r="I40" s="31" t="s">
        <v>142</v>
      </c>
      <c r="J40" s="32">
        <v>3</v>
      </c>
      <c r="K40" s="33">
        <v>1540</v>
      </c>
      <c r="L40" s="34">
        <f t="shared" si="3"/>
        <v>739.2</v>
      </c>
      <c r="M40" s="33">
        <f t="shared" si="4"/>
        <v>5359.2</v>
      </c>
    </row>
    <row r="41" spans="1:13" x14ac:dyDescent="0.3">
      <c r="A41" s="52" t="s">
        <v>1420</v>
      </c>
      <c r="B41" s="53" t="s">
        <v>1419</v>
      </c>
      <c r="C41" s="54">
        <v>42926</v>
      </c>
      <c r="D41" s="43">
        <v>489</v>
      </c>
      <c r="E41" s="27">
        <v>42912</v>
      </c>
      <c r="F41" s="53" t="s">
        <v>631</v>
      </c>
      <c r="G41" s="29" t="s">
        <v>547</v>
      </c>
      <c r="H41" s="68" t="s">
        <v>548</v>
      </c>
      <c r="I41" s="31" t="s">
        <v>142</v>
      </c>
      <c r="J41" s="32">
        <v>3</v>
      </c>
      <c r="K41" s="33">
        <v>1650</v>
      </c>
      <c r="L41" s="34">
        <f t="shared" si="3"/>
        <v>792</v>
      </c>
      <c r="M41" s="33">
        <f t="shared" si="4"/>
        <v>5742</v>
      </c>
    </row>
    <row r="42" spans="1:13" x14ac:dyDescent="0.3">
      <c r="A42" s="52" t="s">
        <v>1420</v>
      </c>
      <c r="B42" s="53" t="s">
        <v>1419</v>
      </c>
      <c r="C42" s="54">
        <v>42926</v>
      </c>
      <c r="D42" s="43">
        <v>489</v>
      </c>
      <c r="E42" s="27">
        <v>42912</v>
      </c>
      <c r="F42" s="53" t="s">
        <v>631</v>
      </c>
      <c r="G42" s="29" t="s">
        <v>547</v>
      </c>
      <c r="H42" s="67" t="s">
        <v>410</v>
      </c>
      <c r="I42" s="31" t="s">
        <v>142</v>
      </c>
      <c r="J42" s="32">
        <v>1</v>
      </c>
      <c r="K42" s="33">
        <v>1540</v>
      </c>
      <c r="L42" s="34">
        <f>J42*K42*0.16</f>
        <v>246.4</v>
      </c>
      <c r="M42" s="33">
        <f>J42*K42+L42</f>
        <v>1786.4</v>
      </c>
    </row>
    <row r="43" spans="1:13" ht="25.5" x14ac:dyDescent="0.3">
      <c r="A43" s="52" t="s">
        <v>1415</v>
      </c>
      <c r="B43" s="53" t="s">
        <v>1413</v>
      </c>
      <c r="C43" s="54">
        <v>42937</v>
      </c>
      <c r="D43" s="43"/>
      <c r="E43" s="27"/>
      <c r="F43" s="53" t="s">
        <v>42</v>
      </c>
      <c r="G43" s="29" t="s">
        <v>41</v>
      </c>
      <c r="H43" s="67" t="s">
        <v>1166</v>
      </c>
      <c r="I43" s="31"/>
      <c r="J43" s="32"/>
      <c r="K43" s="33"/>
      <c r="L43" s="34">
        <f>J43*K43*0.16</f>
        <v>0</v>
      </c>
      <c r="M43" s="33">
        <v>4750</v>
      </c>
    </row>
    <row r="44" spans="1:13" ht="25.5" x14ac:dyDescent="0.3">
      <c r="A44" s="52" t="s">
        <v>1416</v>
      </c>
      <c r="B44" s="53" t="s">
        <v>1414</v>
      </c>
      <c r="C44" s="54">
        <v>42944</v>
      </c>
      <c r="D44" s="43"/>
      <c r="E44" s="27"/>
      <c r="F44" s="53" t="s">
        <v>42</v>
      </c>
      <c r="G44" s="29" t="s">
        <v>41</v>
      </c>
      <c r="H44" s="67" t="s">
        <v>1167</v>
      </c>
      <c r="I44" s="31"/>
      <c r="J44" s="32"/>
      <c r="K44" s="33"/>
      <c r="L44" s="34">
        <f>J44*K44*0.16</f>
        <v>0</v>
      </c>
      <c r="M44" s="33">
        <v>4750</v>
      </c>
    </row>
    <row r="45" spans="1:13" x14ac:dyDescent="0.3">
      <c r="A45" s="52" t="s">
        <v>1818</v>
      </c>
      <c r="B45" s="53" t="s">
        <v>1817</v>
      </c>
      <c r="C45" s="54">
        <v>42955</v>
      </c>
      <c r="D45" s="43" t="s">
        <v>1233</v>
      </c>
      <c r="E45" s="27">
        <v>42941</v>
      </c>
      <c r="F45" s="53" t="s">
        <v>666</v>
      </c>
      <c r="G45" s="29" t="s">
        <v>80</v>
      </c>
      <c r="H45" s="67" t="s">
        <v>1234</v>
      </c>
      <c r="I45" s="31" t="s">
        <v>96</v>
      </c>
      <c r="J45" s="32">
        <v>2</v>
      </c>
      <c r="K45" s="33">
        <v>125.86</v>
      </c>
      <c r="L45" s="34">
        <f t="shared" ref="L45:L56" si="5">J45*K45*0.16</f>
        <v>40.275199999999998</v>
      </c>
      <c r="M45" s="33">
        <f t="shared" ref="M45:M56" si="6">J45*K45+L45</f>
        <v>291.99520000000001</v>
      </c>
    </row>
    <row r="46" spans="1:13" x14ac:dyDescent="0.3">
      <c r="A46" s="52" t="s">
        <v>1818</v>
      </c>
      <c r="B46" s="53" t="s">
        <v>1817</v>
      </c>
      <c r="C46" s="54">
        <v>42955</v>
      </c>
      <c r="D46" s="43" t="s">
        <v>1233</v>
      </c>
      <c r="E46" s="27">
        <v>42941</v>
      </c>
      <c r="F46" s="53" t="s">
        <v>666</v>
      </c>
      <c r="G46" s="29" t="s">
        <v>80</v>
      </c>
      <c r="H46" s="67" t="s">
        <v>1235</v>
      </c>
      <c r="I46" s="31" t="s">
        <v>96</v>
      </c>
      <c r="J46" s="32">
        <v>1</v>
      </c>
      <c r="K46" s="33">
        <v>228.44</v>
      </c>
      <c r="L46" s="34">
        <f t="shared" si="5"/>
        <v>36.550400000000003</v>
      </c>
      <c r="M46" s="33">
        <f t="shared" si="6"/>
        <v>264.99040000000002</v>
      </c>
    </row>
    <row r="47" spans="1:13" x14ac:dyDescent="0.3">
      <c r="A47" s="52" t="s">
        <v>1818</v>
      </c>
      <c r="B47" s="53" t="s">
        <v>1817</v>
      </c>
      <c r="C47" s="54">
        <v>42955</v>
      </c>
      <c r="D47" s="43" t="s">
        <v>1233</v>
      </c>
      <c r="E47" s="27">
        <v>42941</v>
      </c>
      <c r="F47" s="53" t="s">
        <v>666</v>
      </c>
      <c r="G47" s="29" t="s">
        <v>80</v>
      </c>
      <c r="H47" s="67" t="s">
        <v>1236</v>
      </c>
      <c r="I47" s="31" t="s">
        <v>96</v>
      </c>
      <c r="J47" s="32">
        <v>1</v>
      </c>
      <c r="K47" s="33">
        <v>159.47999999999999</v>
      </c>
      <c r="L47" s="34">
        <f t="shared" si="5"/>
        <v>25.5168</v>
      </c>
      <c r="M47" s="33">
        <f t="shared" si="6"/>
        <v>184.99679999999998</v>
      </c>
    </row>
    <row r="48" spans="1:13" x14ac:dyDescent="0.3">
      <c r="A48" s="52" t="s">
        <v>1818</v>
      </c>
      <c r="B48" s="53" t="s">
        <v>1817</v>
      </c>
      <c r="C48" s="54">
        <v>42955</v>
      </c>
      <c r="D48" s="43" t="s">
        <v>1233</v>
      </c>
      <c r="E48" s="27">
        <v>42941</v>
      </c>
      <c r="F48" s="53" t="s">
        <v>666</v>
      </c>
      <c r="G48" s="29" t="s">
        <v>80</v>
      </c>
      <c r="H48" s="67" t="s">
        <v>1237</v>
      </c>
      <c r="I48" s="31" t="s">
        <v>295</v>
      </c>
      <c r="J48" s="32">
        <v>2</v>
      </c>
      <c r="K48" s="33">
        <v>75</v>
      </c>
      <c r="L48" s="34">
        <f t="shared" si="5"/>
        <v>24</v>
      </c>
      <c r="M48" s="33">
        <f t="shared" si="6"/>
        <v>174</v>
      </c>
    </row>
    <row r="49" spans="1:13" x14ac:dyDescent="0.3">
      <c r="A49" s="52" t="s">
        <v>1818</v>
      </c>
      <c r="B49" s="53" t="s">
        <v>1817</v>
      </c>
      <c r="C49" s="54">
        <v>42955</v>
      </c>
      <c r="D49" s="43" t="s">
        <v>1233</v>
      </c>
      <c r="E49" s="27">
        <v>42941</v>
      </c>
      <c r="F49" s="53" t="s">
        <v>666</v>
      </c>
      <c r="G49" s="29" t="s">
        <v>80</v>
      </c>
      <c r="H49" s="67" t="s">
        <v>1238</v>
      </c>
      <c r="I49" s="31" t="s">
        <v>96</v>
      </c>
      <c r="J49" s="32">
        <v>2</v>
      </c>
      <c r="K49" s="33">
        <v>38.79</v>
      </c>
      <c r="L49" s="34">
        <f t="shared" si="5"/>
        <v>12.412800000000001</v>
      </c>
      <c r="M49" s="33">
        <f t="shared" si="6"/>
        <v>89.992800000000003</v>
      </c>
    </row>
    <row r="50" spans="1:13" x14ac:dyDescent="0.3">
      <c r="A50" s="52" t="s">
        <v>1818</v>
      </c>
      <c r="B50" s="53" t="s">
        <v>1817</v>
      </c>
      <c r="C50" s="54">
        <v>42955</v>
      </c>
      <c r="D50" s="43" t="s">
        <v>1233</v>
      </c>
      <c r="E50" s="27">
        <v>42941</v>
      </c>
      <c r="F50" s="53" t="s">
        <v>666</v>
      </c>
      <c r="G50" s="29" t="s">
        <v>80</v>
      </c>
      <c r="H50" s="67" t="s">
        <v>1239</v>
      </c>
      <c r="I50" s="31" t="s">
        <v>96</v>
      </c>
      <c r="J50" s="32">
        <v>2</v>
      </c>
      <c r="K50" s="33">
        <v>16.38</v>
      </c>
      <c r="L50" s="34">
        <f t="shared" si="5"/>
        <v>5.2416</v>
      </c>
      <c r="M50" s="33">
        <f t="shared" si="6"/>
        <v>38.001599999999996</v>
      </c>
    </row>
    <row r="51" spans="1:13" x14ac:dyDescent="0.3">
      <c r="A51" s="52" t="s">
        <v>1819</v>
      </c>
      <c r="B51" s="53" t="s">
        <v>1820</v>
      </c>
      <c r="C51" s="54">
        <v>42955</v>
      </c>
      <c r="D51" s="43" t="s">
        <v>1240</v>
      </c>
      <c r="E51" s="27">
        <v>42941</v>
      </c>
      <c r="F51" s="53" t="s">
        <v>666</v>
      </c>
      <c r="G51" s="29" t="s">
        <v>80</v>
      </c>
      <c r="H51" s="67" t="s">
        <v>1241</v>
      </c>
      <c r="I51" s="31" t="s">
        <v>96</v>
      </c>
      <c r="J51" s="32">
        <v>1</v>
      </c>
      <c r="K51" s="33">
        <v>95</v>
      </c>
      <c r="L51" s="34">
        <f t="shared" si="5"/>
        <v>15.200000000000001</v>
      </c>
      <c r="M51" s="33">
        <f t="shared" si="6"/>
        <v>110.2</v>
      </c>
    </row>
    <row r="52" spans="1:13" x14ac:dyDescent="0.3">
      <c r="A52" s="52" t="s">
        <v>1819</v>
      </c>
      <c r="B52" s="53" t="s">
        <v>1820</v>
      </c>
      <c r="C52" s="54">
        <v>42955</v>
      </c>
      <c r="D52" s="43" t="s">
        <v>1240</v>
      </c>
      <c r="E52" s="27">
        <v>42941</v>
      </c>
      <c r="F52" s="53" t="s">
        <v>666</v>
      </c>
      <c r="G52" s="29" t="s">
        <v>80</v>
      </c>
      <c r="H52" s="67" t="s">
        <v>1242</v>
      </c>
      <c r="I52" s="31" t="s">
        <v>96</v>
      </c>
      <c r="J52" s="32">
        <v>4</v>
      </c>
      <c r="K52" s="33">
        <v>353.45</v>
      </c>
      <c r="L52" s="34">
        <f t="shared" si="5"/>
        <v>226.208</v>
      </c>
      <c r="M52" s="33">
        <f t="shared" si="6"/>
        <v>1640.008</v>
      </c>
    </row>
    <row r="53" spans="1:13" x14ac:dyDescent="0.3">
      <c r="A53" s="52" t="s">
        <v>1819</v>
      </c>
      <c r="B53" s="53" t="s">
        <v>1820</v>
      </c>
      <c r="C53" s="54">
        <v>42955</v>
      </c>
      <c r="D53" s="43" t="s">
        <v>1240</v>
      </c>
      <c r="E53" s="27">
        <v>42941</v>
      </c>
      <c r="F53" s="53" t="s">
        <v>666</v>
      </c>
      <c r="G53" s="29" t="s">
        <v>80</v>
      </c>
      <c r="H53" s="67" t="s">
        <v>1243</v>
      </c>
      <c r="I53" s="31" t="s">
        <v>96</v>
      </c>
      <c r="J53" s="32">
        <v>1</v>
      </c>
      <c r="K53" s="33">
        <v>407.76</v>
      </c>
      <c r="L53" s="34">
        <f t="shared" si="5"/>
        <v>65.241600000000005</v>
      </c>
      <c r="M53" s="33">
        <f t="shared" si="6"/>
        <v>473.0016</v>
      </c>
    </row>
    <row r="54" spans="1:13" x14ac:dyDescent="0.3">
      <c r="A54" s="52" t="s">
        <v>1819</v>
      </c>
      <c r="B54" s="53" t="s">
        <v>1820</v>
      </c>
      <c r="C54" s="54">
        <v>42955</v>
      </c>
      <c r="D54" s="43" t="s">
        <v>1240</v>
      </c>
      <c r="E54" s="27">
        <v>42941</v>
      </c>
      <c r="F54" s="53" t="s">
        <v>666</v>
      </c>
      <c r="G54" s="29" t="s">
        <v>80</v>
      </c>
      <c r="H54" s="67" t="s">
        <v>1244</v>
      </c>
      <c r="I54" s="31" t="s">
        <v>96</v>
      </c>
      <c r="J54" s="32">
        <v>3</v>
      </c>
      <c r="K54" s="33">
        <v>1150</v>
      </c>
      <c r="L54" s="34">
        <f t="shared" si="5"/>
        <v>552</v>
      </c>
      <c r="M54" s="33">
        <f t="shared" si="6"/>
        <v>4002</v>
      </c>
    </row>
    <row r="55" spans="1:13" x14ac:dyDescent="0.3">
      <c r="A55" s="52" t="s">
        <v>1819</v>
      </c>
      <c r="B55" s="53" t="s">
        <v>1820</v>
      </c>
      <c r="C55" s="54">
        <v>42955</v>
      </c>
      <c r="D55" s="43" t="s">
        <v>1240</v>
      </c>
      <c r="E55" s="27">
        <v>42941</v>
      </c>
      <c r="F55" s="53" t="s">
        <v>666</v>
      </c>
      <c r="G55" s="29" t="s">
        <v>80</v>
      </c>
      <c r="H55" s="67" t="s">
        <v>1245</v>
      </c>
      <c r="I55" s="31" t="s">
        <v>96</v>
      </c>
      <c r="J55" s="32">
        <v>2</v>
      </c>
      <c r="K55" s="33">
        <v>1050</v>
      </c>
      <c r="L55" s="34">
        <f t="shared" si="5"/>
        <v>336</v>
      </c>
      <c r="M55" s="33">
        <f t="shared" si="6"/>
        <v>2436</v>
      </c>
    </row>
    <row r="56" spans="1:13" x14ac:dyDescent="0.3">
      <c r="A56" s="52" t="s">
        <v>1819</v>
      </c>
      <c r="B56" s="53" t="s">
        <v>1820</v>
      </c>
      <c r="C56" s="54">
        <v>42955</v>
      </c>
      <c r="D56" s="43" t="s">
        <v>1240</v>
      </c>
      <c r="E56" s="27">
        <v>42941</v>
      </c>
      <c r="F56" s="53" t="s">
        <v>666</v>
      </c>
      <c r="G56" s="29" t="s">
        <v>80</v>
      </c>
      <c r="H56" s="67" t="s">
        <v>1246</v>
      </c>
      <c r="I56" s="31" t="s">
        <v>96</v>
      </c>
      <c r="J56" s="32">
        <v>2</v>
      </c>
      <c r="K56" s="33">
        <v>85.35</v>
      </c>
      <c r="L56" s="34">
        <f t="shared" si="5"/>
        <v>27.311999999999998</v>
      </c>
      <c r="M56" s="33">
        <f t="shared" si="6"/>
        <v>198.012</v>
      </c>
    </row>
    <row r="57" spans="1:13" x14ac:dyDescent="0.3">
      <c r="A57" s="52" t="s">
        <v>1819</v>
      </c>
      <c r="B57" s="53" t="s">
        <v>1820</v>
      </c>
      <c r="C57" s="54">
        <v>42955</v>
      </c>
      <c r="D57" s="43" t="s">
        <v>1240</v>
      </c>
      <c r="E57" s="27">
        <v>42941</v>
      </c>
      <c r="F57" s="53" t="s">
        <v>666</v>
      </c>
      <c r="G57" s="29" t="s">
        <v>80</v>
      </c>
      <c r="H57" s="67" t="s">
        <v>1247</v>
      </c>
      <c r="I57" s="31" t="s">
        <v>96</v>
      </c>
      <c r="J57" s="32">
        <v>2</v>
      </c>
      <c r="K57" s="33">
        <v>125</v>
      </c>
      <c r="L57" s="34">
        <f t="shared" ref="L57:L63" si="7">J57*K57*0.16</f>
        <v>40</v>
      </c>
      <c r="M57" s="33">
        <f>J57*K57+L57</f>
        <v>290</v>
      </c>
    </row>
    <row r="58" spans="1:13" ht="25.5" x14ac:dyDescent="0.3">
      <c r="A58" s="52" t="s">
        <v>1815</v>
      </c>
      <c r="B58" s="53" t="s">
        <v>1813</v>
      </c>
      <c r="C58" s="54">
        <v>42951</v>
      </c>
      <c r="D58" s="43"/>
      <c r="E58" s="27"/>
      <c r="F58" s="53" t="s">
        <v>42</v>
      </c>
      <c r="G58" s="29" t="s">
        <v>41</v>
      </c>
      <c r="H58" s="67" t="s">
        <v>1285</v>
      </c>
      <c r="I58" s="31"/>
      <c r="J58" s="32"/>
      <c r="K58" s="33"/>
      <c r="L58" s="34">
        <f t="shared" si="7"/>
        <v>0</v>
      </c>
      <c r="M58" s="33">
        <v>3550</v>
      </c>
    </row>
    <row r="59" spans="1:13" ht="25.5" x14ac:dyDescent="0.3">
      <c r="A59" s="52" t="s">
        <v>1816</v>
      </c>
      <c r="B59" s="53" t="s">
        <v>1814</v>
      </c>
      <c r="C59" s="54">
        <v>42958</v>
      </c>
      <c r="D59" s="43"/>
      <c r="E59" s="27"/>
      <c r="F59" s="53" t="s">
        <v>42</v>
      </c>
      <c r="G59" s="29" t="s">
        <v>41</v>
      </c>
      <c r="H59" s="67" t="s">
        <v>1547</v>
      </c>
      <c r="I59" s="31"/>
      <c r="J59" s="32"/>
      <c r="K59" s="33"/>
      <c r="L59" s="34">
        <f t="shared" si="7"/>
        <v>0</v>
      </c>
      <c r="M59" s="33">
        <v>2650</v>
      </c>
    </row>
    <row r="60" spans="1:13" ht="25.5" x14ac:dyDescent="0.3">
      <c r="A60" s="52" t="s">
        <v>2846</v>
      </c>
      <c r="B60" s="53" t="s">
        <v>2845</v>
      </c>
      <c r="C60" s="54">
        <v>43010</v>
      </c>
      <c r="D60" s="43">
        <v>8261</v>
      </c>
      <c r="E60" s="27">
        <v>42963</v>
      </c>
      <c r="F60" s="53" t="s">
        <v>666</v>
      </c>
      <c r="G60" s="38" t="s">
        <v>351</v>
      </c>
      <c r="H60" s="67" t="s">
        <v>2447</v>
      </c>
      <c r="I60" s="31" t="s">
        <v>355</v>
      </c>
      <c r="J60" s="32">
        <v>1</v>
      </c>
      <c r="K60" s="33">
        <v>395.68</v>
      </c>
      <c r="L60" s="34">
        <f t="shared" si="7"/>
        <v>63.308800000000005</v>
      </c>
      <c r="M60" s="33">
        <f>J60*K60+L60</f>
        <v>458.98880000000003</v>
      </c>
    </row>
    <row r="61" spans="1:13" ht="25.5" x14ac:dyDescent="0.3">
      <c r="A61" s="52" t="s">
        <v>2846</v>
      </c>
      <c r="B61" s="53" t="s">
        <v>2845</v>
      </c>
      <c r="C61" s="54">
        <v>43010</v>
      </c>
      <c r="D61" s="43">
        <v>8261</v>
      </c>
      <c r="E61" s="27">
        <v>42963</v>
      </c>
      <c r="F61" s="53" t="s">
        <v>666</v>
      </c>
      <c r="G61" s="38" t="s">
        <v>351</v>
      </c>
      <c r="H61" s="67" t="s">
        <v>353</v>
      </c>
      <c r="I61" s="31" t="s">
        <v>356</v>
      </c>
      <c r="J61" s="32">
        <v>1</v>
      </c>
      <c r="K61" s="33">
        <v>19.82</v>
      </c>
      <c r="L61" s="34">
        <f t="shared" si="7"/>
        <v>3.1712000000000002</v>
      </c>
      <c r="M61" s="33">
        <f>J61*K61+L61</f>
        <v>22.991199999999999</v>
      </c>
    </row>
    <row r="62" spans="1:13" x14ac:dyDescent="0.3">
      <c r="A62" s="52" t="s">
        <v>3883</v>
      </c>
      <c r="B62" s="53" t="s">
        <v>3882</v>
      </c>
      <c r="C62" s="54">
        <v>43073</v>
      </c>
      <c r="D62" s="43">
        <v>602</v>
      </c>
      <c r="E62" s="27">
        <v>43049</v>
      </c>
      <c r="F62" s="53" t="s">
        <v>631</v>
      </c>
      <c r="G62" s="29" t="s">
        <v>547</v>
      </c>
      <c r="H62" s="67" t="s">
        <v>411</v>
      </c>
      <c r="I62" s="31" t="s">
        <v>142</v>
      </c>
      <c r="J62" s="32">
        <v>5</v>
      </c>
      <c r="K62" s="33">
        <v>1540</v>
      </c>
      <c r="L62" s="34">
        <f t="shared" si="7"/>
        <v>1232</v>
      </c>
      <c r="M62" s="33">
        <f>J62*K62+L62</f>
        <v>8932</v>
      </c>
    </row>
    <row r="63" spans="1:13" x14ac:dyDescent="0.3">
      <c r="A63" s="52" t="s">
        <v>3883</v>
      </c>
      <c r="B63" s="53" t="s">
        <v>3882</v>
      </c>
      <c r="C63" s="54">
        <v>43073</v>
      </c>
      <c r="D63" s="43">
        <v>602</v>
      </c>
      <c r="E63" s="27">
        <v>43049</v>
      </c>
      <c r="F63" s="53" t="s">
        <v>631</v>
      </c>
      <c r="G63" s="29" t="s">
        <v>547</v>
      </c>
      <c r="H63" s="67" t="s">
        <v>410</v>
      </c>
      <c r="I63" s="31" t="s">
        <v>142</v>
      </c>
      <c r="J63" s="32">
        <v>1</v>
      </c>
      <c r="K63" s="33">
        <v>1540</v>
      </c>
      <c r="L63" s="34">
        <f t="shared" si="7"/>
        <v>246.4</v>
      </c>
      <c r="M63" s="33">
        <f>J63*K63+L63</f>
        <v>1786.4</v>
      </c>
    </row>
    <row r="64" spans="1:13" x14ac:dyDescent="0.3">
      <c r="A64" s="52" t="s">
        <v>3885</v>
      </c>
      <c r="B64" s="53" t="s">
        <v>3884</v>
      </c>
      <c r="C64" s="54">
        <v>43087</v>
      </c>
      <c r="D64" s="43">
        <v>655</v>
      </c>
      <c r="E64" s="27">
        <v>43083</v>
      </c>
      <c r="F64" s="53" t="s">
        <v>631</v>
      </c>
      <c r="G64" s="29" t="s">
        <v>547</v>
      </c>
      <c r="H64" s="67" t="s">
        <v>411</v>
      </c>
      <c r="I64" s="31" t="s">
        <v>142</v>
      </c>
      <c r="J64" s="32">
        <v>3</v>
      </c>
      <c r="K64" s="33">
        <v>1540</v>
      </c>
      <c r="L64" s="34">
        <f>J64*K64*0.16</f>
        <v>739.2</v>
      </c>
      <c r="M64" s="33">
        <f>J64*K64+L64</f>
        <v>5359.2</v>
      </c>
    </row>
    <row r="65" spans="1:13" x14ac:dyDescent="0.3">
      <c r="A65" s="26"/>
      <c r="B65" s="26"/>
      <c r="C65" s="26"/>
      <c r="D65" s="28"/>
      <c r="E65" s="27"/>
      <c r="F65" s="27"/>
      <c r="G65" s="29"/>
      <c r="H65" s="38"/>
      <c r="I65" s="31"/>
      <c r="J65" s="32"/>
      <c r="K65" s="33"/>
      <c r="L65" s="34"/>
      <c r="M65" s="33">
        <f>SUM(M14:M64)</f>
        <v>249411.31560000003</v>
      </c>
    </row>
    <row r="67" spans="1:13" x14ac:dyDescent="0.3">
      <c r="A67" s="48" t="s">
        <v>35</v>
      </c>
      <c r="B67" s="46" t="s">
        <v>226</v>
      </c>
    </row>
    <row r="68" spans="1:13" x14ac:dyDescent="0.3">
      <c r="A68" s="18"/>
      <c r="B68" s="15"/>
    </row>
    <row r="69" spans="1:13" x14ac:dyDescent="0.3">
      <c r="A69" s="18"/>
      <c r="B69" s="15"/>
      <c r="D69" s="62"/>
    </row>
    <row r="70" spans="1:13" x14ac:dyDescent="0.3">
      <c r="A70" s="18"/>
      <c r="B70" s="15"/>
    </row>
    <row r="71" spans="1:13" x14ac:dyDescent="0.3">
      <c r="A71" s="18"/>
      <c r="B71" s="15"/>
    </row>
    <row r="72" spans="1:13" x14ac:dyDescent="0.3">
      <c r="A72" s="18"/>
      <c r="B72" s="15"/>
    </row>
    <row r="73" spans="1:13" x14ac:dyDescent="0.3">
      <c r="A73" s="18"/>
      <c r="B73" s="15"/>
    </row>
    <row r="74" spans="1:13" x14ac:dyDescent="0.3">
      <c r="A74" s="18"/>
      <c r="B74" s="15"/>
    </row>
    <row r="75" spans="1:13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261" t="s">
        <v>27</v>
      </c>
      <c r="B76" s="261"/>
      <c r="C76" s="261"/>
      <c r="D76" s="39"/>
      <c r="E76" s="261" t="s">
        <v>28</v>
      </c>
      <c r="F76" s="261"/>
      <c r="G76" s="39"/>
      <c r="H76" s="84" t="s">
        <v>29</v>
      </c>
      <c r="I76" s="39"/>
      <c r="J76" s="41"/>
      <c r="K76" s="84" t="s">
        <v>30</v>
      </c>
      <c r="L76" s="41"/>
      <c r="M76" s="39"/>
    </row>
    <row r="77" spans="1:13" ht="13.9" customHeight="1" x14ac:dyDescent="0.3">
      <c r="A77" s="263" t="s">
        <v>0</v>
      </c>
      <c r="B77" s="263"/>
      <c r="C77" s="263"/>
      <c r="D77" s="39"/>
      <c r="E77" s="262" t="s">
        <v>1</v>
      </c>
      <c r="F77" s="262"/>
      <c r="G77" s="39"/>
      <c r="H77" s="42" t="s">
        <v>2</v>
      </c>
      <c r="I77" s="39"/>
      <c r="J77" s="262" t="s">
        <v>31</v>
      </c>
      <c r="K77" s="262"/>
      <c r="L77" s="262"/>
      <c r="M77" s="39"/>
    </row>
    <row r="78" spans="1:13" x14ac:dyDescent="0.3">
      <c r="A78" s="253"/>
      <c r="B78" s="253"/>
      <c r="C78" s="253"/>
    </row>
    <row r="79" spans="1:13" s="15" customFormat="1" ht="15" customHeight="1" x14ac:dyDescent="0.25">
      <c r="A79" s="257" t="s">
        <v>6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</row>
  </sheetData>
  <customSheetViews>
    <customSheetView guid="{B46C6F73-E576-4327-952E-D30557363BE2}" showPageBreaks="1" topLeftCell="H52">
      <selection activeCell="L67" sqref="L6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52">
      <selection activeCell="L67" sqref="L6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79:M79"/>
    <mergeCell ref="A11:B11"/>
    <mergeCell ref="C11:G11"/>
    <mergeCell ref="I11:M11"/>
    <mergeCell ref="E76:F76"/>
    <mergeCell ref="E77:F77"/>
    <mergeCell ref="J77:L77"/>
    <mergeCell ref="A76:C76"/>
    <mergeCell ref="A77:C77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22"/>
  <sheetViews>
    <sheetView topLeftCell="F88" zoomScaleNormal="100" workbookViewId="0">
      <selection activeCell="M33" sqref="M33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2.71093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.75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.75" x14ac:dyDescent="0.3">
      <c r="A5" s="85" t="s">
        <v>7</v>
      </c>
      <c r="B5" s="48" t="s">
        <v>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9" customHeight="1" x14ac:dyDescent="0.3">
      <c r="A6" s="18"/>
      <c r="B6" s="18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225</v>
      </c>
      <c r="D11" s="259"/>
      <c r="E11" s="259"/>
      <c r="F11" s="259"/>
      <c r="G11" s="259"/>
      <c r="H11" s="8" t="s">
        <v>13</v>
      </c>
      <c r="I11" s="271" t="s">
        <v>4031</v>
      </c>
      <c r="J11" s="271"/>
      <c r="K11" s="271"/>
      <c r="L11" s="271"/>
      <c r="M11" s="271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0"/>
      <c r="B14" s="114" t="s">
        <v>923</v>
      </c>
      <c r="C14" s="118">
        <v>42867</v>
      </c>
      <c r="D14" s="22"/>
      <c r="E14" s="23"/>
      <c r="F14" s="114" t="s">
        <v>42</v>
      </c>
      <c r="G14" s="29" t="s">
        <v>41</v>
      </c>
      <c r="H14" s="77" t="s">
        <v>221</v>
      </c>
      <c r="I14" s="21"/>
      <c r="J14" s="24"/>
      <c r="K14" s="21"/>
      <c r="L14" s="34">
        <f t="shared" ref="L14:L21" si="0">J14*K14*0.16</f>
        <v>0</v>
      </c>
      <c r="M14" s="33">
        <v>9900</v>
      </c>
    </row>
    <row r="15" spans="1:13" ht="25.5" x14ac:dyDescent="0.3">
      <c r="A15" s="50"/>
      <c r="B15" s="114" t="s">
        <v>924</v>
      </c>
      <c r="C15" s="118">
        <v>42874</v>
      </c>
      <c r="D15" s="22"/>
      <c r="E15" s="23"/>
      <c r="F15" s="114" t="s">
        <v>42</v>
      </c>
      <c r="G15" s="29" t="s">
        <v>41</v>
      </c>
      <c r="H15" s="77" t="s">
        <v>253</v>
      </c>
      <c r="I15" s="21"/>
      <c r="J15" s="24"/>
      <c r="K15" s="21"/>
      <c r="L15" s="34">
        <f t="shared" si="0"/>
        <v>0</v>
      </c>
      <c r="M15" s="33">
        <v>15000</v>
      </c>
    </row>
    <row r="16" spans="1:13" ht="25.5" x14ac:dyDescent="0.3">
      <c r="A16" s="50"/>
      <c r="B16" s="114" t="s">
        <v>925</v>
      </c>
      <c r="C16" s="118">
        <v>42881</v>
      </c>
      <c r="D16" s="22"/>
      <c r="E16" s="23"/>
      <c r="F16" s="114" t="s">
        <v>42</v>
      </c>
      <c r="G16" s="29" t="s">
        <v>41</v>
      </c>
      <c r="H16" s="77" t="s">
        <v>270</v>
      </c>
      <c r="I16" s="21"/>
      <c r="J16" s="24"/>
      <c r="K16" s="21"/>
      <c r="L16" s="34">
        <f t="shared" si="0"/>
        <v>0</v>
      </c>
      <c r="M16" s="33">
        <v>17400</v>
      </c>
    </row>
    <row r="17" spans="1:13" x14ac:dyDescent="0.3">
      <c r="A17" s="117" t="s">
        <v>926</v>
      </c>
      <c r="B17" s="114" t="s">
        <v>927</v>
      </c>
      <c r="C17" s="118">
        <v>42885</v>
      </c>
      <c r="D17" s="75" t="s">
        <v>287</v>
      </c>
      <c r="E17" s="76">
        <v>42873</v>
      </c>
      <c r="F17" s="114" t="s">
        <v>630</v>
      </c>
      <c r="G17" s="29" t="s">
        <v>80</v>
      </c>
      <c r="H17" s="77" t="s">
        <v>93</v>
      </c>
      <c r="I17" s="50" t="s">
        <v>60</v>
      </c>
      <c r="J17" s="78">
        <v>3</v>
      </c>
      <c r="K17" s="50">
        <v>2413.8000000000002</v>
      </c>
      <c r="L17" s="34">
        <f>J17*K17*0.16</f>
        <v>1158.624</v>
      </c>
      <c r="M17" s="33">
        <f>J17*K17+L17</f>
        <v>8400.0240000000013</v>
      </c>
    </row>
    <row r="18" spans="1:13" x14ac:dyDescent="0.3">
      <c r="A18" s="117" t="s">
        <v>928</v>
      </c>
      <c r="B18" s="114" t="s">
        <v>929</v>
      </c>
      <c r="C18" s="118">
        <v>42885</v>
      </c>
      <c r="D18" s="43" t="s">
        <v>288</v>
      </c>
      <c r="E18" s="27">
        <v>42873</v>
      </c>
      <c r="F18" s="114" t="s">
        <v>666</v>
      </c>
      <c r="G18" s="29" t="s">
        <v>80</v>
      </c>
      <c r="H18" s="67" t="s">
        <v>136</v>
      </c>
      <c r="I18" s="31" t="s">
        <v>244</v>
      </c>
      <c r="J18" s="32">
        <v>200</v>
      </c>
      <c r="K18" s="33">
        <v>25</v>
      </c>
      <c r="L18" s="34">
        <f t="shared" si="0"/>
        <v>800</v>
      </c>
      <c r="M18" s="33">
        <f>J18*K18+L18</f>
        <v>5800</v>
      </c>
    </row>
    <row r="19" spans="1:13" x14ac:dyDescent="0.3">
      <c r="A19" s="117" t="s">
        <v>928</v>
      </c>
      <c r="B19" s="114" t="s">
        <v>929</v>
      </c>
      <c r="C19" s="118">
        <v>42885</v>
      </c>
      <c r="D19" s="43" t="s">
        <v>288</v>
      </c>
      <c r="E19" s="27">
        <v>42873</v>
      </c>
      <c r="F19" s="114" t="s">
        <v>666</v>
      </c>
      <c r="G19" s="29" t="s">
        <v>80</v>
      </c>
      <c r="H19" s="67" t="s">
        <v>279</v>
      </c>
      <c r="I19" s="31" t="s">
        <v>244</v>
      </c>
      <c r="J19" s="32">
        <v>30</v>
      </c>
      <c r="K19" s="33">
        <v>25</v>
      </c>
      <c r="L19" s="34">
        <f t="shared" si="0"/>
        <v>120</v>
      </c>
      <c r="M19" s="33">
        <f>J19*K19+L19</f>
        <v>870</v>
      </c>
    </row>
    <row r="20" spans="1:13" s="14" customFormat="1" ht="12.75" x14ac:dyDescent="0.2">
      <c r="A20" s="117" t="s">
        <v>928</v>
      </c>
      <c r="B20" s="114" t="s">
        <v>929</v>
      </c>
      <c r="C20" s="118">
        <v>42885</v>
      </c>
      <c r="D20" s="43" t="s">
        <v>288</v>
      </c>
      <c r="E20" s="27">
        <v>42873</v>
      </c>
      <c r="F20" s="114" t="s">
        <v>666</v>
      </c>
      <c r="G20" s="29" t="s">
        <v>80</v>
      </c>
      <c r="H20" s="67" t="s">
        <v>276</v>
      </c>
      <c r="I20" s="31" t="s">
        <v>244</v>
      </c>
      <c r="J20" s="32">
        <v>5</v>
      </c>
      <c r="K20" s="33">
        <v>28.45</v>
      </c>
      <c r="L20" s="34">
        <f t="shared" si="0"/>
        <v>22.76</v>
      </c>
      <c r="M20" s="33">
        <f>J20*K20+L20</f>
        <v>165.01</v>
      </c>
    </row>
    <row r="21" spans="1:13" x14ac:dyDescent="0.3">
      <c r="A21" s="117" t="s">
        <v>928</v>
      </c>
      <c r="B21" s="114" t="s">
        <v>929</v>
      </c>
      <c r="C21" s="118">
        <v>42885</v>
      </c>
      <c r="D21" s="43" t="s">
        <v>288</v>
      </c>
      <c r="E21" s="27">
        <v>42873</v>
      </c>
      <c r="F21" s="114" t="s">
        <v>666</v>
      </c>
      <c r="G21" s="29" t="s">
        <v>80</v>
      </c>
      <c r="H21" s="68" t="s">
        <v>289</v>
      </c>
      <c r="I21" s="31" t="s">
        <v>89</v>
      </c>
      <c r="J21" s="32">
        <v>150</v>
      </c>
      <c r="K21" s="33">
        <v>95</v>
      </c>
      <c r="L21" s="34">
        <f t="shared" si="0"/>
        <v>2280</v>
      </c>
      <c r="M21" s="33">
        <f>J21*K21+L21</f>
        <v>16530</v>
      </c>
    </row>
    <row r="22" spans="1:13" ht="25.5" x14ac:dyDescent="0.3">
      <c r="A22" s="36"/>
      <c r="B22" s="114" t="s">
        <v>930</v>
      </c>
      <c r="C22" s="118">
        <v>42888</v>
      </c>
      <c r="D22" s="103"/>
      <c r="E22" s="27"/>
      <c r="F22" s="114" t="s">
        <v>42</v>
      </c>
      <c r="G22" s="29" t="s">
        <v>41</v>
      </c>
      <c r="H22" s="67" t="s">
        <v>312</v>
      </c>
      <c r="I22" s="31"/>
      <c r="J22" s="32"/>
      <c r="K22" s="33"/>
      <c r="L22" s="34">
        <f t="shared" ref="L22:L35" si="1">J22*K22*0.16</f>
        <v>0</v>
      </c>
      <c r="M22" s="33">
        <v>17100</v>
      </c>
    </row>
    <row r="23" spans="1:13" ht="25.5" x14ac:dyDescent="0.3">
      <c r="A23" s="36"/>
      <c r="B23" s="114" t="s">
        <v>931</v>
      </c>
      <c r="C23" s="118">
        <v>42895</v>
      </c>
      <c r="D23" s="103"/>
      <c r="E23" s="27"/>
      <c r="F23" s="114" t="s">
        <v>42</v>
      </c>
      <c r="G23" s="29" t="s">
        <v>41</v>
      </c>
      <c r="H23" s="67" t="s">
        <v>315</v>
      </c>
      <c r="I23" s="31"/>
      <c r="J23" s="32"/>
      <c r="K23" s="33"/>
      <c r="L23" s="34">
        <f t="shared" si="1"/>
        <v>0</v>
      </c>
      <c r="M23" s="33">
        <v>17100</v>
      </c>
    </row>
    <row r="24" spans="1:13" x14ac:dyDescent="0.3">
      <c r="A24" s="117" t="s">
        <v>932</v>
      </c>
      <c r="B24" s="114" t="s">
        <v>933</v>
      </c>
      <c r="C24" s="118">
        <v>42894</v>
      </c>
      <c r="D24" s="103" t="s">
        <v>330</v>
      </c>
      <c r="E24" s="27">
        <v>42888</v>
      </c>
      <c r="F24" s="114" t="s">
        <v>630</v>
      </c>
      <c r="G24" s="29" t="s">
        <v>58</v>
      </c>
      <c r="H24" s="67" t="s">
        <v>210</v>
      </c>
      <c r="I24" s="31" t="s">
        <v>60</v>
      </c>
      <c r="J24" s="32">
        <v>3</v>
      </c>
      <c r="K24" s="33">
        <v>2758.62</v>
      </c>
      <c r="L24" s="34">
        <f t="shared" si="1"/>
        <v>1324.1376</v>
      </c>
      <c r="M24" s="33">
        <f t="shared" ref="M24:M29" si="2">J24*K24+L24</f>
        <v>9599.9976000000006</v>
      </c>
    </row>
    <row r="25" spans="1:13" x14ac:dyDescent="0.3">
      <c r="A25" s="117" t="s">
        <v>934</v>
      </c>
      <c r="B25" s="114" t="s">
        <v>935</v>
      </c>
      <c r="C25" s="118">
        <v>42893</v>
      </c>
      <c r="D25" s="103" t="s">
        <v>339</v>
      </c>
      <c r="E25" s="27">
        <v>42879</v>
      </c>
      <c r="F25" s="114" t="s">
        <v>630</v>
      </c>
      <c r="G25" s="29" t="s">
        <v>80</v>
      </c>
      <c r="H25" s="67" t="s">
        <v>256</v>
      </c>
      <c r="I25" s="31" t="s">
        <v>99</v>
      </c>
      <c r="J25" s="32">
        <v>3</v>
      </c>
      <c r="K25" s="33">
        <v>8500</v>
      </c>
      <c r="L25" s="34">
        <f t="shared" si="1"/>
        <v>4080</v>
      </c>
      <c r="M25" s="33">
        <f t="shared" si="2"/>
        <v>29580</v>
      </c>
    </row>
    <row r="26" spans="1:13" x14ac:dyDescent="0.3">
      <c r="A26" s="117" t="s">
        <v>936</v>
      </c>
      <c r="B26" s="114" t="s">
        <v>937</v>
      </c>
      <c r="C26" s="118">
        <v>42898</v>
      </c>
      <c r="D26" s="103">
        <v>473</v>
      </c>
      <c r="E26" s="27">
        <v>42892</v>
      </c>
      <c r="F26" s="114" t="s">
        <v>631</v>
      </c>
      <c r="G26" s="29" t="s">
        <v>214</v>
      </c>
      <c r="H26" s="67" t="s">
        <v>215</v>
      </c>
      <c r="I26" s="31" t="s">
        <v>71</v>
      </c>
      <c r="J26" s="32">
        <v>2</v>
      </c>
      <c r="K26" s="33">
        <v>2035</v>
      </c>
      <c r="L26" s="34">
        <f t="shared" si="1"/>
        <v>651.20000000000005</v>
      </c>
      <c r="M26" s="33">
        <f t="shared" si="2"/>
        <v>4721.2</v>
      </c>
    </row>
    <row r="27" spans="1:13" x14ac:dyDescent="0.3">
      <c r="A27" s="117" t="s">
        <v>936</v>
      </c>
      <c r="B27" s="114" t="s">
        <v>937</v>
      </c>
      <c r="C27" s="118">
        <v>42898</v>
      </c>
      <c r="D27" s="103">
        <v>473</v>
      </c>
      <c r="E27" s="27">
        <v>42892</v>
      </c>
      <c r="F27" s="114" t="s">
        <v>631</v>
      </c>
      <c r="G27" s="29" t="s">
        <v>214</v>
      </c>
      <c r="H27" s="67" t="s">
        <v>141</v>
      </c>
      <c r="I27" s="31" t="s">
        <v>71</v>
      </c>
      <c r="J27" s="32">
        <v>2</v>
      </c>
      <c r="K27" s="33">
        <v>2035</v>
      </c>
      <c r="L27" s="34">
        <f t="shared" si="1"/>
        <v>651.20000000000005</v>
      </c>
      <c r="M27" s="33">
        <f t="shared" si="2"/>
        <v>4721.2</v>
      </c>
    </row>
    <row r="28" spans="1:13" x14ac:dyDescent="0.3">
      <c r="A28" s="117" t="s">
        <v>936</v>
      </c>
      <c r="B28" s="114" t="s">
        <v>937</v>
      </c>
      <c r="C28" s="118">
        <v>42898</v>
      </c>
      <c r="D28" s="103">
        <v>473</v>
      </c>
      <c r="E28" s="27">
        <v>42892</v>
      </c>
      <c r="F28" s="114" t="s">
        <v>631</v>
      </c>
      <c r="G28" s="29" t="s">
        <v>214</v>
      </c>
      <c r="H28" s="67" t="s">
        <v>346</v>
      </c>
      <c r="I28" s="31" t="s">
        <v>71</v>
      </c>
      <c r="J28" s="32">
        <v>2</v>
      </c>
      <c r="K28" s="33">
        <v>1705</v>
      </c>
      <c r="L28" s="34">
        <f t="shared" si="1"/>
        <v>545.6</v>
      </c>
      <c r="M28" s="33">
        <f t="shared" si="2"/>
        <v>3955.6</v>
      </c>
    </row>
    <row r="29" spans="1:13" x14ac:dyDescent="0.3">
      <c r="A29" s="117" t="s">
        <v>938</v>
      </c>
      <c r="B29" s="114" t="s">
        <v>939</v>
      </c>
      <c r="C29" s="118">
        <v>42898</v>
      </c>
      <c r="D29" s="103" t="s">
        <v>349</v>
      </c>
      <c r="E29" s="27">
        <v>42888</v>
      </c>
      <c r="F29" s="114" t="s">
        <v>630</v>
      </c>
      <c r="G29" s="29" t="s">
        <v>80</v>
      </c>
      <c r="H29" s="67" t="s">
        <v>350</v>
      </c>
      <c r="I29" s="31" t="s">
        <v>60</v>
      </c>
      <c r="J29" s="32">
        <v>3</v>
      </c>
      <c r="K29" s="33">
        <v>3017.4</v>
      </c>
      <c r="L29" s="34">
        <f t="shared" si="1"/>
        <v>1448.3520000000001</v>
      </c>
      <c r="M29" s="33">
        <f t="shared" si="2"/>
        <v>10500.552000000001</v>
      </c>
    </row>
    <row r="30" spans="1:13" ht="25.5" x14ac:dyDescent="0.3">
      <c r="A30" s="36"/>
      <c r="B30" s="114" t="s">
        <v>940</v>
      </c>
      <c r="C30" s="118">
        <v>42902</v>
      </c>
      <c r="D30" s="103"/>
      <c r="E30" s="27"/>
      <c r="F30" s="114" t="s">
        <v>42</v>
      </c>
      <c r="G30" s="29" t="s">
        <v>41</v>
      </c>
      <c r="H30" s="67" t="s">
        <v>377</v>
      </c>
      <c r="I30" s="31"/>
      <c r="J30" s="32"/>
      <c r="K30" s="33"/>
      <c r="L30" s="34">
        <f t="shared" si="1"/>
        <v>0</v>
      </c>
      <c r="M30" s="33">
        <v>16050</v>
      </c>
    </row>
    <row r="31" spans="1:13" x14ac:dyDescent="0.3">
      <c r="A31" s="117" t="s">
        <v>941</v>
      </c>
      <c r="B31" s="114" t="s">
        <v>942</v>
      </c>
      <c r="C31" s="118">
        <v>42907</v>
      </c>
      <c r="D31" s="103" t="s">
        <v>396</v>
      </c>
      <c r="E31" s="27">
        <v>42892</v>
      </c>
      <c r="F31" s="114" t="s">
        <v>666</v>
      </c>
      <c r="G31" s="29" t="s">
        <v>80</v>
      </c>
      <c r="H31" s="67" t="s">
        <v>243</v>
      </c>
      <c r="I31" s="31" t="s">
        <v>244</v>
      </c>
      <c r="J31" s="32">
        <v>15</v>
      </c>
      <c r="K31" s="33">
        <v>21.55</v>
      </c>
      <c r="L31" s="34">
        <f t="shared" si="1"/>
        <v>51.72</v>
      </c>
      <c r="M31" s="33">
        <f>J31*K31+L31+0.03</f>
        <v>375</v>
      </c>
    </row>
    <row r="32" spans="1:13" x14ac:dyDescent="0.3">
      <c r="A32" s="117" t="s">
        <v>943</v>
      </c>
      <c r="B32" s="114" t="s">
        <v>944</v>
      </c>
      <c r="C32" s="118">
        <v>42907</v>
      </c>
      <c r="D32" s="103" t="s">
        <v>397</v>
      </c>
      <c r="E32" s="27">
        <v>42892</v>
      </c>
      <c r="F32" s="114" t="s">
        <v>630</v>
      </c>
      <c r="G32" s="29" t="s">
        <v>80</v>
      </c>
      <c r="H32" s="67" t="s">
        <v>81</v>
      </c>
      <c r="I32" s="31" t="s">
        <v>60</v>
      </c>
      <c r="J32" s="32">
        <v>2</v>
      </c>
      <c r="K32" s="33">
        <v>3017.24</v>
      </c>
      <c r="L32" s="34">
        <f t="shared" si="1"/>
        <v>965.51679999999999</v>
      </c>
      <c r="M32" s="33">
        <f>J32*K32+L32+0.37</f>
        <v>7000.3667999999998</v>
      </c>
    </row>
    <row r="33" spans="1:13" ht="25.5" x14ac:dyDescent="0.3">
      <c r="A33" s="117" t="s">
        <v>945</v>
      </c>
      <c r="B33" s="114" t="s">
        <v>946</v>
      </c>
      <c r="C33" s="118">
        <v>42907</v>
      </c>
      <c r="D33" s="103">
        <v>67</v>
      </c>
      <c r="E33" s="27">
        <v>42898</v>
      </c>
      <c r="F33" s="114" t="s">
        <v>631</v>
      </c>
      <c r="G33" s="38" t="s">
        <v>409</v>
      </c>
      <c r="H33" s="67" t="s">
        <v>410</v>
      </c>
      <c r="I33" s="31" t="s">
        <v>71</v>
      </c>
      <c r="J33" s="32">
        <v>2</v>
      </c>
      <c r="K33" s="33">
        <v>1540</v>
      </c>
      <c r="L33" s="34">
        <f t="shared" si="1"/>
        <v>492.8</v>
      </c>
      <c r="M33" s="33">
        <f>J33*K33+L33</f>
        <v>3572.8</v>
      </c>
    </row>
    <row r="34" spans="1:13" ht="25.5" x14ac:dyDescent="0.3">
      <c r="A34" s="117" t="s">
        <v>945</v>
      </c>
      <c r="B34" s="114" t="s">
        <v>946</v>
      </c>
      <c r="C34" s="118">
        <v>42907</v>
      </c>
      <c r="D34" s="103">
        <v>67</v>
      </c>
      <c r="E34" s="27">
        <v>42898</v>
      </c>
      <c r="F34" s="114" t="s">
        <v>631</v>
      </c>
      <c r="G34" s="38" t="s">
        <v>409</v>
      </c>
      <c r="H34" s="67" t="s">
        <v>411</v>
      </c>
      <c r="I34" s="31" t="s">
        <v>71</v>
      </c>
      <c r="J34" s="32">
        <v>3</v>
      </c>
      <c r="K34" s="33">
        <v>1540</v>
      </c>
      <c r="L34" s="34">
        <f t="shared" si="1"/>
        <v>739.2</v>
      </c>
      <c r="M34" s="33">
        <f>J34*K34+L34</f>
        <v>5359.2</v>
      </c>
    </row>
    <row r="35" spans="1:13" ht="25.5" x14ac:dyDescent="0.3">
      <c r="A35" s="117" t="s">
        <v>945</v>
      </c>
      <c r="B35" s="114" t="s">
        <v>946</v>
      </c>
      <c r="C35" s="118">
        <v>42907</v>
      </c>
      <c r="D35" s="103">
        <v>67</v>
      </c>
      <c r="E35" s="27">
        <v>42898</v>
      </c>
      <c r="F35" s="114" t="s">
        <v>631</v>
      </c>
      <c r="G35" s="38" t="s">
        <v>409</v>
      </c>
      <c r="H35" s="67" t="s">
        <v>78</v>
      </c>
      <c r="I35" s="31" t="s">
        <v>79</v>
      </c>
      <c r="J35" s="32">
        <v>5</v>
      </c>
      <c r="K35" s="33">
        <v>495</v>
      </c>
      <c r="L35" s="34">
        <f t="shared" si="1"/>
        <v>396</v>
      </c>
      <c r="M35" s="33">
        <f>J35*K35+L35</f>
        <v>2871</v>
      </c>
    </row>
    <row r="36" spans="1:13" x14ac:dyDescent="0.3">
      <c r="A36" s="117" t="s">
        <v>947</v>
      </c>
      <c r="B36" s="114" t="s">
        <v>948</v>
      </c>
      <c r="C36" s="118">
        <v>42914</v>
      </c>
      <c r="D36" s="103" t="s">
        <v>499</v>
      </c>
      <c r="E36" s="27">
        <v>42895</v>
      </c>
      <c r="F36" s="114" t="s">
        <v>804</v>
      </c>
      <c r="G36" s="38" t="s">
        <v>297</v>
      </c>
      <c r="H36" s="67" t="s">
        <v>495</v>
      </c>
      <c r="I36" s="31" t="s">
        <v>89</v>
      </c>
      <c r="J36" s="32">
        <v>24</v>
      </c>
      <c r="K36" s="33">
        <v>80</v>
      </c>
      <c r="L36" s="34">
        <f t="shared" ref="L36:L45" si="3">J36*K36*0.16</f>
        <v>307.2</v>
      </c>
      <c r="M36" s="33">
        <f t="shared" ref="M36:M45" si="4">J36*K36+L36</f>
        <v>2227.1999999999998</v>
      </c>
    </row>
    <row r="37" spans="1:13" x14ac:dyDescent="0.3">
      <c r="A37" s="117" t="s">
        <v>947</v>
      </c>
      <c r="B37" s="114" t="s">
        <v>948</v>
      </c>
      <c r="C37" s="118">
        <v>42914</v>
      </c>
      <c r="D37" s="103" t="s">
        <v>499</v>
      </c>
      <c r="E37" s="27">
        <v>42895</v>
      </c>
      <c r="F37" s="114" t="s">
        <v>804</v>
      </c>
      <c r="G37" s="38" t="s">
        <v>297</v>
      </c>
      <c r="H37" s="67" t="s">
        <v>500</v>
      </c>
      <c r="I37" s="31" t="s">
        <v>89</v>
      </c>
      <c r="J37" s="32">
        <v>24</v>
      </c>
      <c r="K37" s="33">
        <v>60</v>
      </c>
      <c r="L37" s="34">
        <f t="shared" si="3"/>
        <v>230.4</v>
      </c>
      <c r="M37" s="33">
        <f t="shared" si="4"/>
        <v>1670.4</v>
      </c>
    </row>
    <row r="38" spans="1:13" x14ac:dyDescent="0.3">
      <c r="A38" s="117" t="s">
        <v>947</v>
      </c>
      <c r="B38" s="114" t="s">
        <v>948</v>
      </c>
      <c r="C38" s="118">
        <v>42914</v>
      </c>
      <c r="D38" s="103" t="s">
        <v>499</v>
      </c>
      <c r="E38" s="27">
        <v>42895</v>
      </c>
      <c r="F38" s="114" t="s">
        <v>804</v>
      </c>
      <c r="G38" s="38" t="s">
        <v>297</v>
      </c>
      <c r="H38" s="67" t="s">
        <v>501</v>
      </c>
      <c r="I38" s="31" t="s">
        <v>89</v>
      </c>
      <c r="J38" s="32">
        <v>24</v>
      </c>
      <c r="K38" s="33">
        <v>30</v>
      </c>
      <c r="L38" s="34">
        <f t="shared" si="3"/>
        <v>115.2</v>
      </c>
      <c r="M38" s="33">
        <f t="shared" si="4"/>
        <v>835.2</v>
      </c>
    </row>
    <row r="39" spans="1:13" ht="25.5" x14ac:dyDescent="0.3">
      <c r="A39" s="36"/>
      <c r="B39" s="114" t="s">
        <v>949</v>
      </c>
      <c r="C39" s="118">
        <v>42909</v>
      </c>
      <c r="D39" s="103"/>
      <c r="E39" s="27"/>
      <c r="F39" s="114" t="s">
        <v>42</v>
      </c>
      <c r="G39" s="38" t="s">
        <v>41</v>
      </c>
      <c r="H39" s="67" t="s">
        <v>517</v>
      </c>
      <c r="I39" s="31"/>
      <c r="J39" s="32"/>
      <c r="K39" s="33"/>
      <c r="L39" s="34">
        <f t="shared" si="3"/>
        <v>0</v>
      </c>
      <c r="M39" s="33">
        <v>16800</v>
      </c>
    </row>
    <row r="40" spans="1:13" ht="25.5" x14ac:dyDescent="0.3">
      <c r="A40" s="36"/>
      <c r="B40" s="114" t="s">
        <v>950</v>
      </c>
      <c r="C40" s="118">
        <v>42916</v>
      </c>
      <c r="D40" s="103"/>
      <c r="E40" s="27"/>
      <c r="F40" s="114" t="s">
        <v>42</v>
      </c>
      <c r="G40" s="38" t="s">
        <v>41</v>
      </c>
      <c r="H40" s="67" t="s">
        <v>550</v>
      </c>
      <c r="I40" s="31"/>
      <c r="J40" s="32"/>
      <c r="K40" s="33"/>
      <c r="L40" s="34">
        <f t="shared" si="3"/>
        <v>0</v>
      </c>
      <c r="M40" s="33">
        <v>18000</v>
      </c>
    </row>
    <row r="41" spans="1:13" ht="25.5" x14ac:dyDescent="0.3">
      <c r="A41" s="52" t="s">
        <v>1423</v>
      </c>
      <c r="B41" s="53" t="s">
        <v>1421</v>
      </c>
      <c r="C41" s="54">
        <v>42923</v>
      </c>
      <c r="D41" s="45"/>
      <c r="E41" s="27"/>
      <c r="F41" s="114" t="s">
        <v>42</v>
      </c>
      <c r="G41" s="38" t="s">
        <v>41</v>
      </c>
      <c r="H41" s="67" t="s">
        <v>555</v>
      </c>
      <c r="I41" s="31"/>
      <c r="J41" s="32"/>
      <c r="K41" s="33"/>
      <c r="L41" s="34">
        <f t="shared" si="3"/>
        <v>0</v>
      </c>
      <c r="M41" s="33">
        <v>18000</v>
      </c>
    </row>
    <row r="42" spans="1:13" ht="25.5" x14ac:dyDescent="0.3">
      <c r="A42" s="52" t="s">
        <v>1424</v>
      </c>
      <c r="B42" s="53" t="s">
        <v>1422</v>
      </c>
      <c r="C42" s="54">
        <v>42930</v>
      </c>
      <c r="D42" s="103"/>
      <c r="E42" s="27"/>
      <c r="F42" s="114" t="s">
        <v>42</v>
      </c>
      <c r="G42" s="38" t="s">
        <v>41</v>
      </c>
      <c r="H42" s="67" t="s">
        <v>602</v>
      </c>
      <c r="I42" s="31"/>
      <c r="J42" s="32"/>
      <c r="K42" s="33"/>
      <c r="L42" s="34">
        <f t="shared" si="3"/>
        <v>0</v>
      </c>
      <c r="M42" s="33">
        <v>17050</v>
      </c>
    </row>
    <row r="43" spans="1:13" x14ac:dyDescent="0.3">
      <c r="A43" s="52" t="s">
        <v>1433</v>
      </c>
      <c r="B43" s="53" t="s">
        <v>1431</v>
      </c>
      <c r="C43" s="54">
        <v>42934</v>
      </c>
      <c r="D43" s="103" t="s">
        <v>1082</v>
      </c>
      <c r="E43" s="27">
        <v>42922</v>
      </c>
      <c r="F43" s="144" t="s">
        <v>630</v>
      </c>
      <c r="G43" s="38" t="s">
        <v>80</v>
      </c>
      <c r="H43" s="67" t="s">
        <v>81</v>
      </c>
      <c r="I43" s="31" t="s">
        <v>257</v>
      </c>
      <c r="J43" s="32">
        <v>60</v>
      </c>
      <c r="K43" s="33">
        <v>159.47999999999999</v>
      </c>
      <c r="L43" s="34">
        <f t="shared" si="3"/>
        <v>1531.0079999999998</v>
      </c>
      <c r="M43" s="33">
        <f t="shared" si="4"/>
        <v>11099.807999999999</v>
      </c>
    </row>
    <row r="44" spans="1:13" x14ac:dyDescent="0.3">
      <c r="A44" s="52" t="s">
        <v>1434</v>
      </c>
      <c r="B44" s="53" t="s">
        <v>1432</v>
      </c>
      <c r="C44" s="54">
        <v>42934</v>
      </c>
      <c r="D44" s="103" t="s">
        <v>1083</v>
      </c>
      <c r="E44" s="27">
        <v>42922</v>
      </c>
      <c r="F44" s="144" t="s">
        <v>630</v>
      </c>
      <c r="G44" s="38" t="s">
        <v>80</v>
      </c>
      <c r="H44" s="67" t="s">
        <v>93</v>
      </c>
      <c r="I44" s="31" t="s">
        <v>257</v>
      </c>
      <c r="J44" s="32">
        <v>40</v>
      </c>
      <c r="K44" s="33">
        <v>129.31</v>
      </c>
      <c r="L44" s="34">
        <f t="shared" si="3"/>
        <v>827.58399999999995</v>
      </c>
      <c r="M44" s="33">
        <f t="shared" si="4"/>
        <v>5999.9839999999995</v>
      </c>
    </row>
    <row r="45" spans="1:13" x14ac:dyDescent="0.3">
      <c r="A45" s="52" t="s">
        <v>1442</v>
      </c>
      <c r="B45" s="53" t="s">
        <v>1441</v>
      </c>
      <c r="C45" s="54">
        <v>42934</v>
      </c>
      <c r="D45" s="103" t="s">
        <v>1084</v>
      </c>
      <c r="E45" s="27">
        <v>42922</v>
      </c>
      <c r="F45" s="144" t="s">
        <v>666</v>
      </c>
      <c r="G45" s="38" t="s">
        <v>80</v>
      </c>
      <c r="H45" s="67" t="s">
        <v>255</v>
      </c>
      <c r="I45" s="31" t="s">
        <v>89</v>
      </c>
      <c r="J45" s="32">
        <v>25</v>
      </c>
      <c r="K45" s="33">
        <v>155</v>
      </c>
      <c r="L45" s="34">
        <f t="shared" si="3"/>
        <v>620</v>
      </c>
      <c r="M45" s="33">
        <f t="shared" si="4"/>
        <v>4495</v>
      </c>
    </row>
    <row r="46" spans="1:13" x14ac:dyDescent="0.3">
      <c r="A46" s="52" t="s">
        <v>1436</v>
      </c>
      <c r="B46" s="53" t="s">
        <v>1435</v>
      </c>
      <c r="C46" s="54">
        <v>42934</v>
      </c>
      <c r="D46" s="103" t="s">
        <v>1087</v>
      </c>
      <c r="E46" s="27">
        <v>42922</v>
      </c>
      <c r="F46" s="144" t="s">
        <v>630</v>
      </c>
      <c r="G46" s="29" t="s">
        <v>80</v>
      </c>
      <c r="H46" s="67" t="s">
        <v>1086</v>
      </c>
      <c r="I46" s="31" t="s">
        <v>89</v>
      </c>
      <c r="J46" s="32">
        <v>2000</v>
      </c>
      <c r="K46" s="33">
        <v>9.5</v>
      </c>
      <c r="L46" s="34">
        <f>J46*K46*0.16</f>
        <v>3040</v>
      </c>
      <c r="M46" s="33">
        <f>J46*K46+L46</f>
        <v>22040</v>
      </c>
    </row>
    <row r="47" spans="1:13" x14ac:dyDescent="0.3">
      <c r="A47" s="52" t="s">
        <v>1444</v>
      </c>
      <c r="B47" s="53" t="s">
        <v>1443</v>
      </c>
      <c r="C47" s="54">
        <v>42934</v>
      </c>
      <c r="D47" s="103" t="s">
        <v>1088</v>
      </c>
      <c r="E47" s="27">
        <v>42923</v>
      </c>
      <c r="F47" s="144" t="s">
        <v>666</v>
      </c>
      <c r="G47" s="29" t="s">
        <v>80</v>
      </c>
      <c r="H47" s="67" t="s">
        <v>1089</v>
      </c>
      <c r="I47" s="31" t="s">
        <v>89</v>
      </c>
      <c r="J47" s="32">
        <v>2</v>
      </c>
      <c r="K47" s="33">
        <v>110</v>
      </c>
      <c r="L47" s="34">
        <f t="shared" ref="L47:L54" si="5">J47*K47*0.16</f>
        <v>35.200000000000003</v>
      </c>
      <c r="M47" s="33">
        <f t="shared" ref="M47:M54" si="6">J47*K47+L47</f>
        <v>255.2</v>
      </c>
    </row>
    <row r="48" spans="1:13" x14ac:dyDescent="0.3">
      <c r="A48" s="52" t="s">
        <v>1444</v>
      </c>
      <c r="B48" s="53" t="s">
        <v>1443</v>
      </c>
      <c r="C48" s="54">
        <v>42934</v>
      </c>
      <c r="D48" s="103" t="s">
        <v>1088</v>
      </c>
      <c r="E48" s="27">
        <v>42923</v>
      </c>
      <c r="F48" s="144" t="s">
        <v>666</v>
      </c>
      <c r="G48" s="29" t="s">
        <v>80</v>
      </c>
      <c r="H48" s="67" t="s">
        <v>1090</v>
      </c>
      <c r="I48" s="31" t="s">
        <v>89</v>
      </c>
      <c r="J48" s="32">
        <v>2</v>
      </c>
      <c r="K48" s="33">
        <v>25</v>
      </c>
      <c r="L48" s="34">
        <f t="shared" si="5"/>
        <v>8</v>
      </c>
      <c r="M48" s="33">
        <f t="shared" si="6"/>
        <v>58</v>
      </c>
    </row>
    <row r="49" spans="1:13" x14ac:dyDescent="0.3">
      <c r="A49" s="52" t="s">
        <v>1444</v>
      </c>
      <c r="B49" s="53" t="s">
        <v>1443</v>
      </c>
      <c r="C49" s="54">
        <v>42934</v>
      </c>
      <c r="D49" s="103" t="s">
        <v>1088</v>
      </c>
      <c r="E49" s="27">
        <v>42923</v>
      </c>
      <c r="F49" s="144" t="s">
        <v>666</v>
      </c>
      <c r="G49" s="29" t="s">
        <v>80</v>
      </c>
      <c r="H49" s="67" t="s">
        <v>1091</v>
      </c>
      <c r="I49" s="31" t="s">
        <v>89</v>
      </c>
      <c r="J49" s="32">
        <v>2</v>
      </c>
      <c r="K49" s="33">
        <v>43</v>
      </c>
      <c r="L49" s="34">
        <f t="shared" si="5"/>
        <v>13.76</v>
      </c>
      <c r="M49" s="33">
        <f t="shared" si="6"/>
        <v>99.76</v>
      </c>
    </row>
    <row r="50" spans="1:13" x14ac:dyDescent="0.3">
      <c r="A50" s="52" t="s">
        <v>1444</v>
      </c>
      <c r="B50" s="53" t="s">
        <v>1443</v>
      </c>
      <c r="C50" s="54">
        <v>42934</v>
      </c>
      <c r="D50" s="103" t="s">
        <v>1088</v>
      </c>
      <c r="E50" s="27">
        <v>42923</v>
      </c>
      <c r="F50" s="144" t="s">
        <v>666</v>
      </c>
      <c r="G50" s="29" t="s">
        <v>80</v>
      </c>
      <c r="H50" s="67" t="s">
        <v>1092</v>
      </c>
      <c r="I50" s="31" t="s">
        <v>89</v>
      </c>
      <c r="J50" s="32">
        <v>3</v>
      </c>
      <c r="K50" s="33">
        <v>79</v>
      </c>
      <c r="L50" s="34">
        <f t="shared" si="5"/>
        <v>37.92</v>
      </c>
      <c r="M50" s="33">
        <f t="shared" si="6"/>
        <v>274.92</v>
      </c>
    </row>
    <row r="51" spans="1:13" x14ac:dyDescent="0.3">
      <c r="A51" s="52" t="s">
        <v>1444</v>
      </c>
      <c r="B51" s="53" t="s">
        <v>1443</v>
      </c>
      <c r="C51" s="54">
        <v>42934</v>
      </c>
      <c r="D51" s="103" t="s">
        <v>1088</v>
      </c>
      <c r="E51" s="27">
        <v>42923</v>
      </c>
      <c r="F51" s="144" t="s">
        <v>666</v>
      </c>
      <c r="G51" s="29" t="s">
        <v>80</v>
      </c>
      <c r="H51" s="67" t="s">
        <v>1093</v>
      </c>
      <c r="I51" s="31" t="s">
        <v>89</v>
      </c>
      <c r="J51" s="32">
        <v>16</v>
      </c>
      <c r="K51" s="33">
        <v>2.5</v>
      </c>
      <c r="L51" s="34">
        <f t="shared" si="5"/>
        <v>6.4</v>
      </c>
      <c r="M51" s="33">
        <f t="shared" si="6"/>
        <v>46.4</v>
      </c>
    </row>
    <row r="52" spans="1:13" x14ac:dyDescent="0.3">
      <c r="A52" s="52" t="s">
        <v>1444</v>
      </c>
      <c r="B52" s="53" t="s">
        <v>1443</v>
      </c>
      <c r="C52" s="54">
        <v>42934</v>
      </c>
      <c r="D52" s="103" t="s">
        <v>1088</v>
      </c>
      <c r="E52" s="27">
        <v>42923</v>
      </c>
      <c r="F52" s="144" t="s">
        <v>666</v>
      </c>
      <c r="G52" s="29" t="s">
        <v>80</v>
      </c>
      <c r="H52" s="67" t="s">
        <v>1094</v>
      </c>
      <c r="I52" s="31" t="s">
        <v>89</v>
      </c>
      <c r="J52" s="32">
        <v>8</v>
      </c>
      <c r="K52" s="33">
        <v>3</v>
      </c>
      <c r="L52" s="34">
        <f t="shared" si="5"/>
        <v>3.84</v>
      </c>
      <c r="M52" s="33">
        <f t="shared" si="6"/>
        <v>27.84</v>
      </c>
    </row>
    <row r="53" spans="1:13" x14ac:dyDescent="0.3">
      <c r="A53" s="52" t="s">
        <v>1444</v>
      </c>
      <c r="B53" s="53" t="s">
        <v>1443</v>
      </c>
      <c r="C53" s="54">
        <v>42934</v>
      </c>
      <c r="D53" s="103" t="s">
        <v>1088</v>
      </c>
      <c r="E53" s="27">
        <v>42923</v>
      </c>
      <c r="F53" s="144" t="s">
        <v>666</v>
      </c>
      <c r="G53" s="29" t="s">
        <v>80</v>
      </c>
      <c r="H53" s="67" t="s">
        <v>1095</v>
      </c>
      <c r="I53" s="31" t="s">
        <v>89</v>
      </c>
      <c r="J53" s="32">
        <v>5</v>
      </c>
      <c r="K53" s="33">
        <v>2.5</v>
      </c>
      <c r="L53" s="34">
        <f t="shared" si="5"/>
        <v>2</v>
      </c>
      <c r="M53" s="33">
        <f t="shared" si="6"/>
        <v>14.5</v>
      </c>
    </row>
    <row r="54" spans="1:13" ht="25.5" x14ac:dyDescent="0.3">
      <c r="A54" s="52" t="s">
        <v>1444</v>
      </c>
      <c r="B54" s="53" t="s">
        <v>1443</v>
      </c>
      <c r="C54" s="54">
        <v>42934</v>
      </c>
      <c r="D54" s="103" t="s">
        <v>1088</v>
      </c>
      <c r="E54" s="27">
        <v>42923</v>
      </c>
      <c r="F54" s="144" t="s">
        <v>666</v>
      </c>
      <c r="G54" s="29" t="s">
        <v>80</v>
      </c>
      <c r="H54" s="67" t="s">
        <v>1096</v>
      </c>
      <c r="I54" s="31" t="s">
        <v>89</v>
      </c>
      <c r="J54" s="32">
        <v>4</v>
      </c>
      <c r="K54" s="33">
        <v>4</v>
      </c>
      <c r="L54" s="34">
        <f t="shared" si="5"/>
        <v>2.56</v>
      </c>
      <c r="M54" s="33">
        <f t="shared" si="6"/>
        <v>18.559999999999999</v>
      </c>
    </row>
    <row r="55" spans="1:13" x14ac:dyDescent="0.3">
      <c r="A55" s="52" t="s">
        <v>1444</v>
      </c>
      <c r="B55" s="53" t="s">
        <v>1443</v>
      </c>
      <c r="C55" s="54">
        <v>42934</v>
      </c>
      <c r="D55" s="103" t="s">
        <v>1088</v>
      </c>
      <c r="E55" s="27">
        <v>42923</v>
      </c>
      <c r="F55" s="144" t="s">
        <v>666</v>
      </c>
      <c r="G55" s="29" t="s">
        <v>80</v>
      </c>
      <c r="H55" s="67" t="s">
        <v>1097</v>
      </c>
      <c r="I55" s="31" t="s">
        <v>89</v>
      </c>
      <c r="J55" s="32">
        <v>3</v>
      </c>
      <c r="K55" s="33">
        <v>205</v>
      </c>
      <c r="L55" s="34">
        <f t="shared" ref="L55:L63" si="7">J55*K55*0.16</f>
        <v>98.4</v>
      </c>
      <c r="M55" s="33">
        <f t="shared" ref="M55:M63" si="8">J55*K55+L55</f>
        <v>713.4</v>
      </c>
    </row>
    <row r="56" spans="1:13" x14ac:dyDescent="0.3">
      <c r="A56" s="52" t="s">
        <v>1446</v>
      </c>
      <c r="B56" s="53" t="s">
        <v>1445</v>
      </c>
      <c r="C56" s="54">
        <v>42934</v>
      </c>
      <c r="D56" s="103" t="s">
        <v>1098</v>
      </c>
      <c r="E56" s="27">
        <v>42923</v>
      </c>
      <c r="F56" s="144" t="s">
        <v>666</v>
      </c>
      <c r="G56" s="29" t="s">
        <v>80</v>
      </c>
      <c r="H56" s="67" t="s">
        <v>1099</v>
      </c>
      <c r="I56" s="31" t="s">
        <v>89</v>
      </c>
      <c r="J56" s="32">
        <v>1</v>
      </c>
      <c r="K56" s="33">
        <v>662</v>
      </c>
      <c r="L56" s="34">
        <f t="shared" si="7"/>
        <v>105.92</v>
      </c>
      <c r="M56" s="33">
        <f t="shared" si="8"/>
        <v>767.92</v>
      </c>
    </row>
    <row r="57" spans="1:13" x14ac:dyDescent="0.3">
      <c r="A57" s="52" t="s">
        <v>1446</v>
      </c>
      <c r="B57" s="53" t="s">
        <v>1445</v>
      </c>
      <c r="C57" s="54">
        <v>42934</v>
      </c>
      <c r="D57" s="103" t="s">
        <v>1098</v>
      </c>
      <c r="E57" s="27">
        <v>42923</v>
      </c>
      <c r="F57" s="144" t="s">
        <v>666</v>
      </c>
      <c r="G57" s="29" t="s">
        <v>80</v>
      </c>
      <c r="H57" s="67" t="s">
        <v>1100</v>
      </c>
      <c r="I57" s="31" t="s">
        <v>89</v>
      </c>
      <c r="J57" s="32">
        <v>1</v>
      </c>
      <c r="K57" s="33">
        <v>125</v>
      </c>
      <c r="L57" s="34">
        <f t="shared" si="7"/>
        <v>20</v>
      </c>
      <c r="M57" s="33">
        <f t="shared" si="8"/>
        <v>145</v>
      </c>
    </row>
    <row r="58" spans="1:13" x14ac:dyDescent="0.3">
      <c r="A58" s="52" t="s">
        <v>1446</v>
      </c>
      <c r="B58" s="53" t="s">
        <v>1445</v>
      </c>
      <c r="C58" s="54">
        <v>42934</v>
      </c>
      <c r="D58" s="103" t="s">
        <v>1098</v>
      </c>
      <c r="E58" s="27">
        <v>42923</v>
      </c>
      <c r="F58" s="144" t="s">
        <v>666</v>
      </c>
      <c r="G58" s="29" t="s">
        <v>80</v>
      </c>
      <c r="H58" s="67" t="s">
        <v>174</v>
      </c>
      <c r="I58" s="31" t="s">
        <v>89</v>
      </c>
      <c r="J58" s="32">
        <v>1</v>
      </c>
      <c r="K58" s="33">
        <v>125</v>
      </c>
      <c r="L58" s="34">
        <f t="shared" si="7"/>
        <v>20</v>
      </c>
      <c r="M58" s="33">
        <f t="shared" si="8"/>
        <v>145</v>
      </c>
    </row>
    <row r="59" spans="1:13" x14ac:dyDescent="0.3">
      <c r="A59" s="52" t="s">
        <v>1446</v>
      </c>
      <c r="B59" s="53" t="s">
        <v>1445</v>
      </c>
      <c r="C59" s="54">
        <v>42934</v>
      </c>
      <c r="D59" s="103" t="s">
        <v>1098</v>
      </c>
      <c r="E59" s="27">
        <v>42923</v>
      </c>
      <c r="F59" s="144" t="s">
        <v>666</v>
      </c>
      <c r="G59" s="29" t="s">
        <v>80</v>
      </c>
      <c r="H59" s="67" t="s">
        <v>1101</v>
      </c>
      <c r="I59" s="31" t="s">
        <v>89</v>
      </c>
      <c r="J59" s="32">
        <v>2</v>
      </c>
      <c r="K59" s="33">
        <v>17</v>
      </c>
      <c r="L59" s="34">
        <f t="shared" si="7"/>
        <v>5.44</v>
      </c>
      <c r="M59" s="33">
        <f t="shared" si="8"/>
        <v>39.44</v>
      </c>
    </row>
    <row r="60" spans="1:13" x14ac:dyDescent="0.3">
      <c r="A60" s="52" t="s">
        <v>1446</v>
      </c>
      <c r="B60" s="53" t="s">
        <v>1445</v>
      </c>
      <c r="C60" s="54">
        <v>42934</v>
      </c>
      <c r="D60" s="103" t="s">
        <v>1098</v>
      </c>
      <c r="E60" s="27">
        <v>42923</v>
      </c>
      <c r="F60" s="144" t="s">
        <v>666</v>
      </c>
      <c r="G60" s="29" t="s">
        <v>80</v>
      </c>
      <c r="H60" s="67" t="s">
        <v>1102</v>
      </c>
      <c r="I60" s="31" t="s">
        <v>89</v>
      </c>
      <c r="J60" s="32">
        <v>1</v>
      </c>
      <c r="K60" s="33">
        <v>79</v>
      </c>
      <c r="L60" s="34">
        <f t="shared" si="7"/>
        <v>12.64</v>
      </c>
      <c r="M60" s="33">
        <f t="shared" si="8"/>
        <v>91.64</v>
      </c>
    </row>
    <row r="61" spans="1:13" x14ac:dyDescent="0.3">
      <c r="A61" s="52" t="s">
        <v>1446</v>
      </c>
      <c r="B61" s="53" t="s">
        <v>1445</v>
      </c>
      <c r="C61" s="54">
        <v>42934</v>
      </c>
      <c r="D61" s="103" t="s">
        <v>1098</v>
      </c>
      <c r="E61" s="27">
        <v>42923</v>
      </c>
      <c r="F61" s="144" t="s">
        <v>666</v>
      </c>
      <c r="G61" s="29" t="s">
        <v>80</v>
      </c>
      <c r="H61" s="67" t="s">
        <v>1103</v>
      </c>
      <c r="I61" s="31" t="s">
        <v>89</v>
      </c>
      <c r="J61" s="32">
        <v>1</v>
      </c>
      <c r="K61" s="33">
        <v>19</v>
      </c>
      <c r="L61" s="34">
        <f t="shared" si="7"/>
        <v>3.04</v>
      </c>
      <c r="M61" s="33">
        <f t="shared" si="8"/>
        <v>22.04</v>
      </c>
    </row>
    <row r="62" spans="1:13" ht="25.5" x14ac:dyDescent="0.3">
      <c r="A62" s="52" t="s">
        <v>1446</v>
      </c>
      <c r="B62" s="53" t="s">
        <v>1445</v>
      </c>
      <c r="C62" s="54">
        <v>42934</v>
      </c>
      <c r="D62" s="103" t="s">
        <v>1098</v>
      </c>
      <c r="E62" s="27">
        <v>42923</v>
      </c>
      <c r="F62" s="144" t="s">
        <v>666</v>
      </c>
      <c r="G62" s="29" t="s">
        <v>80</v>
      </c>
      <c r="H62" s="67" t="s">
        <v>1104</v>
      </c>
      <c r="I62" s="31" t="s">
        <v>89</v>
      </c>
      <c r="J62" s="32">
        <v>3</v>
      </c>
      <c r="K62" s="33">
        <v>35</v>
      </c>
      <c r="L62" s="34">
        <f t="shared" si="7"/>
        <v>16.8</v>
      </c>
      <c r="M62" s="33">
        <f t="shared" si="8"/>
        <v>121.8</v>
      </c>
    </row>
    <row r="63" spans="1:13" x14ac:dyDescent="0.3">
      <c r="A63" s="52" t="s">
        <v>1446</v>
      </c>
      <c r="B63" s="53" t="s">
        <v>1445</v>
      </c>
      <c r="C63" s="54">
        <v>42934</v>
      </c>
      <c r="D63" s="103" t="s">
        <v>1098</v>
      </c>
      <c r="E63" s="27">
        <v>42923</v>
      </c>
      <c r="F63" s="144" t="s">
        <v>666</v>
      </c>
      <c r="G63" s="29" t="s">
        <v>80</v>
      </c>
      <c r="H63" s="67" t="s">
        <v>1105</v>
      </c>
      <c r="I63" s="31" t="s">
        <v>89</v>
      </c>
      <c r="J63" s="32">
        <v>4</v>
      </c>
      <c r="K63" s="33">
        <v>99.5</v>
      </c>
      <c r="L63" s="34">
        <f t="shared" si="7"/>
        <v>63.68</v>
      </c>
      <c r="M63" s="33">
        <f t="shared" si="8"/>
        <v>461.68</v>
      </c>
    </row>
    <row r="64" spans="1:13" x14ac:dyDescent="0.3">
      <c r="A64" s="52" t="s">
        <v>1438</v>
      </c>
      <c r="B64" s="53" t="s">
        <v>1437</v>
      </c>
      <c r="C64" s="54">
        <v>42934</v>
      </c>
      <c r="D64" s="103" t="s">
        <v>1108</v>
      </c>
      <c r="E64" s="27">
        <v>42922</v>
      </c>
      <c r="F64" s="144" t="s">
        <v>630</v>
      </c>
      <c r="G64" s="29" t="s">
        <v>80</v>
      </c>
      <c r="H64" s="67" t="s">
        <v>93</v>
      </c>
      <c r="I64" s="31" t="s">
        <v>257</v>
      </c>
      <c r="J64" s="32">
        <v>60</v>
      </c>
      <c r="K64" s="33">
        <v>129.31</v>
      </c>
      <c r="L64" s="34">
        <f t="shared" ref="L64:L78" si="9">J64*K64*0.16</f>
        <v>1241.376</v>
      </c>
      <c r="M64" s="33">
        <f t="shared" ref="M64:M78" si="10">J64*K64+L64</f>
        <v>8999.9760000000006</v>
      </c>
    </row>
    <row r="65" spans="1:13" x14ac:dyDescent="0.3">
      <c r="A65" s="52" t="s">
        <v>1440</v>
      </c>
      <c r="B65" s="53" t="s">
        <v>1439</v>
      </c>
      <c r="C65" s="54">
        <v>42934</v>
      </c>
      <c r="D65" s="103" t="s">
        <v>1110</v>
      </c>
      <c r="E65" s="27">
        <v>42922</v>
      </c>
      <c r="F65" s="144" t="s">
        <v>630</v>
      </c>
      <c r="G65" s="29" t="s">
        <v>80</v>
      </c>
      <c r="H65" s="67" t="s">
        <v>81</v>
      </c>
      <c r="I65" s="31" t="s">
        <v>257</v>
      </c>
      <c r="J65" s="32">
        <v>100</v>
      </c>
      <c r="K65" s="33">
        <v>159.47999999999999</v>
      </c>
      <c r="L65" s="34">
        <f t="shared" si="9"/>
        <v>2551.6799999999998</v>
      </c>
      <c r="M65" s="33">
        <f t="shared" si="10"/>
        <v>18499.679999999997</v>
      </c>
    </row>
    <row r="66" spans="1:13" x14ac:dyDescent="0.3">
      <c r="A66" s="52" t="s">
        <v>1448</v>
      </c>
      <c r="B66" s="53" t="s">
        <v>1447</v>
      </c>
      <c r="C66" s="54">
        <v>42934</v>
      </c>
      <c r="D66" s="103" t="s">
        <v>1112</v>
      </c>
      <c r="E66" s="27">
        <v>42922</v>
      </c>
      <c r="F66" s="144" t="s">
        <v>666</v>
      </c>
      <c r="G66" s="29" t="s">
        <v>80</v>
      </c>
      <c r="H66" s="67" t="s">
        <v>136</v>
      </c>
      <c r="I66" s="31" t="s">
        <v>88</v>
      </c>
      <c r="J66" s="32">
        <v>300</v>
      </c>
      <c r="K66" s="33">
        <v>25</v>
      </c>
      <c r="L66" s="34">
        <f t="shared" si="9"/>
        <v>1200</v>
      </c>
      <c r="M66" s="33">
        <f t="shared" si="10"/>
        <v>8700</v>
      </c>
    </row>
    <row r="67" spans="1:13" x14ac:dyDescent="0.3">
      <c r="A67" s="52" t="s">
        <v>1448</v>
      </c>
      <c r="B67" s="53" t="s">
        <v>1447</v>
      </c>
      <c r="C67" s="54">
        <v>42934</v>
      </c>
      <c r="D67" s="103" t="s">
        <v>1112</v>
      </c>
      <c r="E67" s="27">
        <v>42922</v>
      </c>
      <c r="F67" s="144" t="s">
        <v>666</v>
      </c>
      <c r="G67" s="29" t="s">
        <v>80</v>
      </c>
      <c r="H67" s="67" t="s">
        <v>1113</v>
      </c>
      <c r="I67" s="31" t="s">
        <v>88</v>
      </c>
      <c r="J67" s="32">
        <v>60</v>
      </c>
      <c r="K67" s="33">
        <v>25</v>
      </c>
      <c r="L67" s="34">
        <f t="shared" si="9"/>
        <v>240</v>
      </c>
      <c r="M67" s="33">
        <f t="shared" si="10"/>
        <v>1740</v>
      </c>
    </row>
    <row r="68" spans="1:13" x14ac:dyDescent="0.3">
      <c r="A68" s="52" t="s">
        <v>1448</v>
      </c>
      <c r="B68" s="53" t="s">
        <v>1447</v>
      </c>
      <c r="C68" s="54">
        <v>42934</v>
      </c>
      <c r="D68" s="103" t="s">
        <v>1112</v>
      </c>
      <c r="E68" s="27">
        <v>42922</v>
      </c>
      <c r="F68" s="144" t="s">
        <v>666</v>
      </c>
      <c r="G68" s="29" t="s">
        <v>80</v>
      </c>
      <c r="H68" s="67" t="s">
        <v>1114</v>
      </c>
      <c r="I68" s="31" t="s">
        <v>88</v>
      </c>
      <c r="J68" s="32">
        <v>7</v>
      </c>
      <c r="K68" s="33">
        <v>28.45</v>
      </c>
      <c r="L68" s="34">
        <f t="shared" si="9"/>
        <v>31.864000000000001</v>
      </c>
      <c r="M68" s="33">
        <f t="shared" si="10"/>
        <v>231.01400000000001</v>
      </c>
    </row>
    <row r="69" spans="1:13" x14ac:dyDescent="0.3">
      <c r="A69" s="52" t="s">
        <v>1448</v>
      </c>
      <c r="B69" s="53" t="s">
        <v>1447</v>
      </c>
      <c r="C69" s="54">
        <v>42934</v>
      </c>
      <c r="D69" s="103" t="s">
        <v>1112</v>
      </c>
      <c r="E69" s="27">
        <v>42922</v>
      </c>
      <c r="F69" s="144" t="s">
        <v>666</v>
      </c>
      <c r="G69" s="29" t="s">
        <v>80</v>
      </c>
      <c r="H69" s="67" t="s">
        <v>281</v>
      </c>
      <c r="I69" s="31" t="s">
        <v>88</v>
      </c>
      <c r="J69" s="32">
        <v>5</v>
      </c>
      <c r="K69" s="33">
        <v>28.45</v>
      </c>
      <c r="L69" s="34">
        <f t="shared" si="9"/>
        <v>22.76</v>
      </c>
      <c r="M69" s="33">
        <f t="shared" si="10"/>
        <v>165.01</v>
      </c>
    </row>
    <row r="70" spans="1:13" x14ac:dyDescent="0.3">
      <c r="A70" s="52" t="s">
        <v>1448</v>
      </c>
      <c r="B70" s="53" t="s">
        <v>1447</v>
      </c>
      <c r="C70" s="54">
        <v>42934</v>
      </c>
      <c r="D70" s="103" t="s">
        <v>1112</v>
      </c>
      <c r="E70" s="27">
        <v>42922</v>
      </c>
      <c r="F70" s="144" t="s">
        <v>666</v>
      </c>
      <c r="G70" s="29" t="s">
        <v>80</v>
      </c>
      <c r="H70" s="67" t="s">
        <v>276</v>
      </c>
      <c r="I70" s="31" t="s">
        <v>88</v>
      </c>
      <c r="J70" s="32">
        <v>5</v>
      </c>
      <c r="K70" s="33">
        <v>28.45</v>
      </c>
      <c r="L70" s="34">
        <f t="shared" si="9"/>
        <v>22.76</v>
      </c>
      <c r="M70" s="33">
        <f t="shared" si="10"/>
        <v>165.01</v>
      </c>
    </row>
    <row r="71" spans="1:13" x14ac:dyDescent="0.3">
      <c r="A71" s="52" t="s">
        <v>1448</v>
      </c>
      <c r="B71" s="53" t="s">
        <v>1447</v>
      </c>
      <c r="C71" s="54">
        <v>42934</v>
      </c>
      <c r="D71" s="103" t="s">
        <v>1112</v>
      </c>
      <c r="E71" s="27">
        <v>42922</v>
      </c>
      <c r="F71" s="144" t="s">
        <v>666</v>
      </c>
      <c r="G71" s="29" t="s">
        <v>80</v>
      </c>
      <c r="H71" s="67" t="s">
        <v>1115</v>
      </c>
      <c r="I71" s="31" t="s">
        <v>88</v>
      </c>
      <c r="J71" s="32">
        <v>1</v>
      </c>
      <c r="K71" s="33">
        <v>23</v>
      </c>
      <c r="L71" s="34">
        <f t="shared" si="9"/>
        <v>3.68</v>
      </c>
      <c r="M71" s="33">
        <f t="shared" si="10"/>
        <v>26.68</v>
      </c>
    </row>
    <row r="72" spans="1:13" x14ac:dyDescent="0.3">
      <c r="A72" s="52" t="s">
        <v>1430</v>
      </c>
      <c r="B72" s="53" t="s">
        <v>1429</v>
      </c>
      <c r="C72" s="54">
        <v>42941</v>
      </c>
      <c r="D72" s="103">
        <v>500</v>
      </c>
      <c r="E72" s="27">
        <v>42928</v>
      </c>
      <c r="F72" s="144" t="s">
        <v>631</v>
      </c>
      <c r="G72" s="29" t="s">
        <v>214</v>
      </c>
      <c r="H72" s="67" t="s">
        <v>139</v>
      </c>
      <c r="I72" s="31" t="s">
        <v>71</v>
      </c>
      <c r="J72" s="32">
        <v>3</v>
      </c>
      <c r="K72" s="33">
        <v>1540</v>
      </c>
      <c r="L72" s="34">
        <f t="shared" si="9"/>
        <v>739.2</v>
      </c>
      <c r="M72" s="33">
        <f t="shared" si="10"/>
        <v>5359.2</v>
      </c>
    </row>
    <row r="73" spans="1:13" x14ac:dyDescent="0.3">
      <c r="A73" s="52" t="s">
        <v>1430</v>
      </c>
      <c r="B73" s="53" t="s">
        <v>1429</v>
      </c>
      <c r="C73" s="54">
        <v>42941</v>
      </c>
      <c r="D73" s="103">
        <v>500</v>
      </c>
      <c r="E73" s="27">
        <v>42928</v>
      </c>
      <c r="F73" s="144" t="s">
        <v>631</v>
      </c>
      <c r="G73" s="29" t="s">
        <v>214</v>
      </c>
      <c r="H73" s="67" t="s">
        <v>544</v>
      </c>
      <c r="I73" s="31" t="s">
        <v>71</v>
      </c>
      <c r="J73" s="32">
        <v>3</v>
      </c>
      <c r="K73" s="33">
        <v>1540</v>
      </c>
      <c r="L73" s="34">
        <f t="shared" si="9"/>
        <v>739.2</v>
      </c>
      <c r="M73" s="33">
        <f t="shared" si="10"/>
        <v>5359.2</v>
      </c>
    </row>
    <row r="74" spans="1:13" x14ac:dyDescent="0.3">
      <c r="A74" s="52" t="s">
        <v>1430</v>
      </c>
      <c r="B74" s="53" t="s">
        <v>1429</v>
      </c>
      <c r="C74" s="54">
        <v>42941</v>
      </c>
      <c r="D74" s="103">
        <v>500</v>
      </c>
      <c r="E74" s="27">
        <v>42928</v>
      </c>
      <c r="F74" s="144" t="s">
        <v>631</v>
      </c>
      <c r="G74" s="29" t="s">
        <v>214</v>
      </c>
      <c r="H74" s="67" t="s">
        <v>78</v>
      </c>
      <c r="I74" s="31" t="s">
        <v>79</v>
      </c>
      <c r="J74" s="32">
        <v>6</v>
      </c>
      <c r="K74" s="33">
        <v>495</v>
      </c>
      <c r="L74" s="34">
        <f t="shared" si="9"/>
        <v>475.2</v>
      </c>
      <c r="M74" s="33">
        <f t="shared" si="10"/>
        <v>3445.2</v>
      </c>
    </row>
    <row r="75" spans="1:13" ht="25.5" x14ac:dyDescent="0.3">
      <c r="A75" s="52" t="s">
        <v>1427</v>
      </c>
      <c r="B75" s="53" t="s">
        <v>1425</v>
      </c>
      <c r="C75" s="54">
        <v>42937</v>
      </c>
      <c r="D75" s="103"/>
      <c r="E75" s="27"/>
      <c r="F75" s="114" t="s">
        <v>42</v>
      </c>
      <c r="G75" s="29" t="s">
        <v>41</v>
      </c>
      <c r="H75" s="67" t="s">
        <v>1166</v>
      </c>
      <c r="I75" s="31"/>
      <c r="J75" s="32"/>
      <c r="K75" s="33"/>
      <c r="L75" s="34">
        <f>J75*K75*0.16</f>
        <v>0</v>
      </c>
      <c r="M75" s="33">
        <v>20050</v>
      </c>
    </row>
    <row r="76" spans="1:13" ht="25.5" x14ac:dyDescent="0.3">
      <c r="A76" s="52" t="s">
        <v>1428</v>
      </c>
      <c r="B76" s="53" t="s">
        <v>1426</v>
      </c>
      <c r="C76" s="54">
        <v>42944</v>
      </c>
      <c r="D76" s="103"/>
      <c r="E76" s="27"/>
      <c r="F76" s="114" t="s">
        <v>42</v>
      </c>
      <c r="G76" s="29" t="s">
        <v>41</v>
      </c>
      <c r="H76" s="67" t="s">
        <v>1167</v>
      </c>
      <c r="I76" s="31"/>
      <c r="J76" s="32"/>
      <c r="K76" s="33"/>
      <c r="L76" s="34">
        <f>J76*K76*0.16</f>
        <v>0</v>
      </c>
      <c r="M76" s="33">
        <v>17350</v>
      </c>
    </row>
    <row r="77" spans="1:13" x14ac:dyDescent="0.3">
      <c r="A77" s="52" t="s">
        <v>1559</v>
      </c>
      <c r="B77" s="53" t="s">
        <v>1558</v>
      </c>
      <c r="C77" s="54">
        <v>42947</v>
      </c>
      <c r="D77" s="103" t="s">
        <v>1201</v>
      </c>
      <c r="E77" s="27">
        <v>42937</v>
      </c>
      <c r="F77" s="144" t="s">
        <v>630</v>
      </c>
      <c r="G77" s="29" t="s">
        <v>80</v>
      </c>
      <c r="H77" s="67" t="s">
        <v>81</v>
      </c>
      <c r="I77" s="31" t="s">
        <v>257</v>
      </c>
      <c r="J77" s="32">
        <v>60</v>
      </c>
      <c r="K77" s="33">
        <v>159.47999999999999</v>
      </c>
      <c r="L77" s="34">
        <f>J77*K77*0.16</f>
        <v>1531.0079999999998</v>
      </c>
      <c r="M77" s="33">
        <f>J77*K77+L77-0.01</f>
        <v>11099.797999999999</v>
      </c>
    </row>
    <row r="78" spans="1:13" x14ac:dyDescent="0.3">
      <c r="A78" s="52" t="s">
        <v>1557</v>
      </c>
      <c r="B78" s="53" t="s">
        <v>1556</v>
      </c>
      <c r="C78" s="54">
        <v>42947</v>
      </c>
      <c r="D78" s="103" t="s">
        <v>1202</v>
      </c>
      <c r="E78" s="27">
        <v>42937</v>
      </c>
      <c r="F78" s="144" t="s">
        <v>666</v>
      </c>
      <c r="G78" s="29" t="s">
        <v>80</v>
      </c>
      <c r="H78" s="67" t="s">
        <v>255</v>
      </c>
      <c r="I78" s="31" t="s">
        <v>89</v>
      </c>
      <c r="J78" s="32">
        <v>25</v>
      </c>
      <c r="K78" s="33">
        <v>155</v>
      </c>
      <c r="L78" s="34">
        <f t="shared" si="9"/>
        <v>620</v>
      </c>
      <c r="M78" s="33">
        <f t="shared" si="10"/>
        <v>4495</v>
      </c>
    </row>
    <row r="79" spans="1:13" x14ac:dyDescent="0.3">
      <c r="A79" s="52" t="s">
        <v>1557</v>
      </c>
      <c r="B79" s="53" t="s">
        <v>1556</v>
      </c>
      <c r="C79" s="54">
        <v>42947</v>
      </c>
      <c r="D79" s="103" t="s">
        <v>1202</v>
      </c>
      <c r="E79" s="27">
        <v>42937</v>
      </c>
      <c r="F79" s="144" t="s">
        <v>666</v>
      </c>
      <c r="G79" s="29" t="s">
        <v>80</v>
      </c>
      <c r="H79" s="67" t="s">
        <v>84</v>
      </c>
      <c r="I79" s="31" t="s">
        <v>89</v>
      </c>
      <c r="J79" s="32">
        <v>50</v>
      </c>
      <c r="K79" s="33">
        <v>110</v>
      </c>
      <c r="L79" s="34">
        <f>J79*K79*0.16</f>
        <v>880</v>
      </c>
      <c r="M79" s="33">
        <f>J79*K79+L79</f>
        <v>6380</v>
      </c>
    </row>
    <row r="80" spans="1:13" x14ac:dyDescent="0.3">
      <c r="A80" s="52" t="s">
        <v>1804</v>
      </c>
      <c r="B80" s="53" t="s">
        <v>1803</v>
      </c>
      <c r="C80" s="54">
        <v>42955</v>
      </c>
      <c r="D80" s="103">
        <v>71</v>
      </c>
      <c r="E80" s="27">
        <v>42929</v>
      </c>
      <c r="F80" s="144" t="s">
        <v>631</v>
      </c>
      <c r="G80" s="29" t="s">
        <v>409</v>
      </c>
      <c r="H80" s="67" t="s">
        <v>1218</v>
      </c>
      <c r="I80" s="31" t="s">
        <v>71</v>
      </c>
      <c r="J80" s="32">
        <v>3</v>
      </c>
      <c r="K80" s="33">
        <v>1540</v>
      </c>
      <c r="L80" s="34">
        <f t="shared" ref="L80:L105" si="11">J80*K80*0.16</f>
        <v>739.2</v>
      </c>
      <c r="M80" s="33">
        <f t="shared" ref="M80:M89" si="12">J80*K80+L80</f>
        <v>5359.2</v>
      </c>
    </row>
    <row r="81" spans="1:13" x14ac:dyDescent="0.3">
      <c r="A81" s="52" t="s">
        <v>1804</v>
      </c>
      <c r="B81" s="53" t="s">
        <v>1803</v>
      </c>
      <c r="C81" s="54">
        <v>42955</v>
      </c>
      <c r="D81" s="103">
        <v>71</v>
      </c>
      <c r="E81" s="27">
        <v>42929</v>
      </c>
      <c r="F81" s="144" t="s">
        <v>631</v>
      </c>
      <c r="G81" s="29" t="s">
        <v>409</v>
      </c>
      <c r="H81" s="67" t="s">
        <v>549</v>
      </c>
      <c r="I81" s="31" t="s">
        <v>71</v>
      </c>
      <c r="J81" s="32">
        <v>2</v>
      </c>
      <c r="K81" s="33">
        <v>1210</v>
      </c>
      <c r="L81" s="34">
        <f t="shared" si="11"/>
        <v>387.2</v>
      </c>
      <c r="M81" s="33">
        <f t="shared" si="12"/>
        <v>2807.2</v>
      </c>
    </row>
    <row r="82" spans="1:13" x14ac:dyDescent="0.3">
      <c r="A82" s="52" t="s">
        <v>1804</v>
      </c>
      <c r="B82" s="53" t="s">
        <v>1803</v>
      </c>
      <c r="C82" s="54">
        <v>42955</v>
      </c>
      <c r="D82" s="103">
        <v>71</v>
      </c>
      <c r="E82" s="27">
        <v>42929</v>
      </c>
      <c r="F82" s="144" t="s">
        <v>631</v>
      </c>
      <c r="G82" s="29" t="s">
        <v>409</v>
      </c>
      <c r="H82" s="67" t="s">
        <v>78</v>
      </c>
      <c r="I82" s="31" t="s">
        <v>79</v>
      </c>
      <c r="J82" s="32">
        <v>5</v>
      </c>
      <c r="K82" s="33">
        <v>495</v>
      </c>
      <c r="L82" s="34">
        <f t="shared" si="11"/>
        <v>396</v>
      </c>
      <c r="M82" s="33">
        <f t="shared" si="12"/>
        <v>2871</v>
      </c>
    </row>
    <row r="83" spans="1:13" x14ac:dyDescent="0.3">
      <c r="A83" s="52" t="s">
        <v>1806</v>
      </c>
      <c r="B83" s="53" t="s">
        <v>1805</v>
      </c>
      <c r="C83" s="54">
        <v>42955</v>
      </c>
      <c r="D83" s="103">
        <v>804</v>
      </c>
      <c r="E83" s="27">
        <v>42929</v>
      </c>
      <c r="F83" s="144" t="s">
        <v>631</v>
      </c>
      <c r="G83" s="29" t="s">
        <v>398</v>
      </c>
      <c r="H83" s="67" t="s">
        <v>76</v>
      </c>
      <c r="I83" s="31" t="s">
        <v>71</v>
      </c>
      <c r="J83" s="32">
        <v>3</v>
      </c>
      <c r="K83" s="33">
        <v>1540</v>
      </c>
      <c r="L83" s="34">
        <f t="shared" si="11"/>
        <v>739.2</v>
      </c>
      <c r="M83" s="33">
        <f t="shared" si="12"/>
        <v>5359.2</v>
      </c>
    </row>
    <row r="84" spans="1:13" x14ac:dyDescent="0.3">
      <c r="A84" s="52" t="s">
        <v>1806</v>
      </c>
      <c r="B84" s="53" t="s">
        <v>1805</v>
      </c>
      <c r="C84" s="54">
        <v>42955</v>
      </c>
      <c r="D84" s="103">
        <v>804</v>
      </c>
      <c r="E84" s="27">
        <v>42929</v>
      </c>
      <c r="F84" s="144" t="s">
        <v>631</v>
      </c>
      <c r="G84" s="29" t="s">
        <v>398</v>
      </c>
      <c r="H84" s="67" t="s">
        <v>78</v>
      </c>
      <c r="I84" s="31" t="s">
        <v>79</v>
      </c>
      <c r="J84" s="32">
        <v>3</v>
      </c>
      <c r="K84" s="33">
        <v>495</v>
      </c>
      <c r="L84" s="34">
        <f t="shared" si="11"/>
        <v>237.6</v>
      </c>
      <c r="M84" s="33">
        <f t="shared" si="12"/>
        <v>1722.6</v>
      </c>
    </row>
    <row r="85" spans="1:13" ht="25.5" x14ac:dyDescent="0.3">
      <c r="A85" s="52" t="s">
        <v>1798</v>
      </c>
      <c r="B85" s="53" t="s">
        <v>1797</v>
      </c>
      <c r="C85" s="54">
        <v>42951</v>
      </c>
      <c r="D85" s="103"/>
      <c r="E85" s="27"/>
      <c r="F85" s="114" t="s">
        <v>42</v>
      </c>
      <c r="G85" s="29" t="s">
        <v>41</v>
      </c>
      <c r="H85" s="67" t="s">
        <v>1285</v>
      </c>
      <c r="I85" s="31"/>
      <c r="J85" s="32"/>
      <c r="K85" s="33"/>
      <c r="L85" s="34">
        <f t="shared" si="11"/>
        <v>0</v>
      </c>
      <c r="M85" s="33">
        <v>10500</v>
      </c>
    </row>
    <row r="86" spans="1:13" x14ac:dyDescent="0.3">
      <c r="A86" s="52" t="s">
        <v>1808</v>
      </c>
      <c r="B86" s="53" t="s">
        <v>1807</v>
      </c>
      <c r="C86" s="54">
        <v>42961</v>
      </c>
      <c r="D86" s="103">
        <v>519</v>
      </c>
      <c r="E86" s="27">
        <v>42950</v>
      </c>
      <c r="F86" s="144" t="s">
        <v>631</v>
      </c>
      <c r="G86" s="29" t="s">
        <v>214</v>
      </c>
      <c r="H86" s="67" t="s">
        <v>411</v>
      </c>
      <c r="I86" s="31" t="s">
        <v>71</v>
      </c>
      <c r="J86" s="32">
        <v>3</v>
      </c>
      <c r="K86" s="33">
        <v>1540</v>
      </c>
      <c r="L86" s="34">
        <f t="shared" si="11"/>
        <v>739.2</v>
      </c>
      <c r="M86" s="33">
        <f t="shared" si="12"/>
        <v>5359.2</v>
      </c>
    </row>
    <row r="87" spans="1:13" x14ac:dyDescent="0.3">
      <c r="A87" s="52" t="s">
        <v>1808</v>
      </c>
      <c r="B87" s="53" t="s">
        <v>1807</v>
      </c>
      <c r="C87" s="54">
        <v>42961</v>
      </c>
      <c r="D87" s="103">
        <v>519</v>
      </c>
      <c r="E87" s="27">
        <v>42950</v>
      </c>
      <c r="F87" s="144" t="s">
        <v>631</v>
      </c>
      <c r="G87" s="29" t="s">
        <v>214</v>
      </c>
      <c r="H87" s="67" t="s">
        <v>410</v>
      </c>
      <c r="I87" s="31" t="s">
        <v>71</v>
      </c>
      <c r="J87" s="32">
        <v>2</v>
      </c>
      <c r="K87" s="33">
        <v>1540</v>
      </c>
      <c r="L87" s="34">
        <f t="shared" si="11"/>
        <v>492.8</v>
      </c>
      <c r="M87" s="33">
        <f t="shared" si="12"/>
        <v>3572.8</v>
      </c>
    </row>
    <row r="88" spans="1:13" x14ac:dyDescent="0.3">
      <c r="A88" s="52" t="s">
        <v>1808</v>
      </c>
      <c r="B88" s="53" t="s">
        <v>1807</v>
      </c>
      <c r="C88" s="54">
        <v>42961</v>
      </c>
      <c r="D88" s="103">
        <v>519</v>
      </c>
      <c r="E88" s="27">
        <v>42950</v>
      </c>
      <c r="F88" s="144" t="s">
        <v>631</v>
      </c>
      <c r="G88" s="29" t="s">
        <v>214</v>
      </c>
      <c r="H88" s="67" t="s">
        <v>78</v>
      </c>
      <c r="I88" s="31" t="s">
        <v>79</v>
      </c>
      <c r="J88" s="32">
        <v>5</v>
      </c>
      <c r="K88" s="33">
        <v>495</v>
      </c>
      <c r="L88" s="34">
        <f t="shared" si="11"/>
        <v>396</v>
      </c>
      <c r="M88" s="33">
        <f t="shared" si="12"/>
        <v>2871</v>
      </c>
    </row>
    <row r="89" spans="1:13" x14ac:dyDescent="0.3">
      <c r="A89" s="52" t="s">
        <v>1810</v>
      </c>
      <c r="B89" s="53" t="s">
        <v>1809</v>
      </c>
      <c r="C89" s="54">
        <v>42961</v>
      </c>
      <c r="D89" s="103">
        <v>73</v>
      </c>
      <c r="E89" s="27">
        <v>42948</v>
      </c>
      <c r="F89" s="144" t="s">
        <v>630</v>
      </c>
      <c r="G89" s="29" t="s">
        <v>94</v>
      </c>
      <c r="H89" s="67" t="s">
        <v>291</v>
      </c>
      <c r="I89" s="31" t="s">
        <v>117</v>
      </c>
      <c r="J89" s="32">
        <v>2</v>
      </c>
      <c r="K89" s="33">
        <v>3750</v>
      </c>
      <c r="L89" s="34">
        <f t="shared" si="11"/>
        <v>1200</v>
      </c>
      <c r="M89" s="33">
        <f t="shared" si="12"/>
        <v>8700</v>
      </c>
    </row>
    <row r="90" spans="1:13" ht="25.5" x14ac:dyDescent="0.3">
      <c r="A90" s="52" t="s">
        <v>1799</v>
      </c>
      <c r="B90" s="53" t="s">
        <v>1800</v>
      </c>
      <c r="C90" s="54">
        <v>42958</v>
      </c>
      <c r="D90" s="103"/>
      <c r="E90" s="27"/>
      <c r="F90" s="114" t="s">
        <v>42</v>
      </c>
      <c r="G90" s="29" t="s">
        <v>41</v>
      </c>
      <c r="H90" s="67" t="s">
        <v>1547</v>
      </c>
      <c r="I90" s="31"/>
      <c r="J90" s="32"/>
      <c r="K90" s="33"/>
      <c r="L90" s="34">
        <f t="shared" si="11"/>
        <v>0</v>
      </c>
      <c r="M90" s="33">
        <v>10500</v>
      </c>
    </row>
    <row r="91" spans="1:13" x14ac:dyDescent="0.3">
      <c r="A91" s="52" t="s">
        <v>1802</v>
      </c>
      <c r="B91" s="53" t="s">
        <v>1801</v>
      </c>
      <c r="C91" s="54">
        <v>42968</v>
      </c>
      <c r="D91" s="103">
        <v>71</v>
      </c>
      <c r="E91" s="27">
        <v>42958</v>
      </c>
      <c r="F91" s="144" t="s">
        <v>726</v>
      </c>
      <c r="G91" s="29" t="s">
        <v>1591</v>
      </c>
      <c r="H91" s="67" t="s">
        <v>1592</v>
      </c>
      <c r="I91" s="31" t="s">
        <v>1594</v>
      </c>
      <c r="J91" s="32">
        <v>12</v>
      </c>
      <c r="K91" s="33">
        <v>431.04</v>
      </c>
      <c r="L91" s="34">
        <f t="shared" si="11"/>
        <v>827.59680000000014</v>
      </c>
      <c r="M91" s="33">
        <f>J91*K91+L91</f>
        <v>6000.0768000000007</v>
      </c>
    </row>
    <row r="92" spans="1:13" x14ac:dyDescent="0.3">
      <c r="A92" s="52" t="s">
        <v>1802</v>
      </c>
      <c r="B92" s="53" t="s">
        <v>1801</v>
      </c>
      <c r="C92" s="54">
        <v>42968</v>
      </c>
      <c r="D92" s="103">
        <v>71</v>
      </c>
      <c r="E92" s="27">
        <v>42958</v>
      </c>
      <c r="F92" s="144" t="s">
        <v>726</v>
      </c>
      <c r="G92" s="29" t="s">
        <v>1591</v>
      </c>
      <c r="H92" s="67" t="s">
        <v>1593</v>
      </c>
      <c r="I92" s="31" t="s">
        <v>1594</v>
      </c>
      <c r="J92" s="32">
        <v>10</v>
      </c>
      <c r="K92" s="33">
        <v>310.33999999999997</v>
      </c>
      <c r="L92" s="34">
        <f t="shared" si="11"/>
        <v>496.54399999999993</v>
      </c>
      <c r="M92" s="33">
        <f>J92*K92+L92</f>
        <v>3599.9439999999995</v>
      </c>
    </row>
    <row r="93" spans="1:13" x14ac:dyDescent="0.3">
      <c r="A93" s="52" t="s">
        <v>1812</v>
      </c>
      <c r="B93" s="53" t="s">
        <v>1811</v>
      </c>
      <c r="C93" s="54">
        <v>42968</v>
      </c>
      <c r="D93" s="103">
        <v>15</v>
      </c>
      <c r="E93" s="27">
        <v>42955</v>
      </c>
      <c r="F93" s="144" t="s">
        <v>666</v>
      </c>
      <c r="G93" s="29" t="s">
        <v>1147</v>
      </c>
      <c r="H93" s="154" t="s">
        <v>1597</v>
      </c>
      <c r="I93" s="53" t="s">
        <v>89</v>
      </c>
      <c r="J93" s="53">
        <v>160</v>
      </c>
      <c r="K93" s="33">
        <v>155.16999999999999</v>
      </c>
      <c r="L93" s="34">
        <f t="shared" si="11"/>
        <v>3972.3519999999994</v>
      </c>
      <c r="M93" s="33">
        <f>J93*K93+L93</f>
        <v>28799.551999999996</v>
      </c>
    </row>
    <row r="94" spans="1:13" x14ac:dyDescent="0.3">
      <c r="A94" s="52" t="s">
        <v>1812</v>
      </c>
      <c r="B94" s="53" t="s">
        <v>1811</v>
      </c>
      <c r="C94" s="54">
        <v>42968</v>
      </c>
      <c r="D94" s="103">
        <v>15</v>
      </c>
      <c r="E94" s="27">
        <v>42955</v>
      </c>
      <c r="F94" s="144" t="s">
        <v>666</v>
      </c>
      <c r="G94" s="29" t="s">
        <v>1147</v>
      </c>
      <c r="H94" s="67" t="s">
        <v>1598</v>
      </c>
      <c r="I94" s="31" t="s">
        <v>358</v>
      </c>
      <c r="J94" s="32">
        <v>1</v>
      </c>
      <c r="K94" s="33">
        <v>1034.8699999999999</v>
      </c>
      <c r="L94" s="34">
        <f t="shared" si="11"/>
        <v>165.57919999999999</v>
      </c>
      <c r="M94" s="33">
        <f>J94*K94+L94</f>
        <v>1200.4491999999998</v>
      </c>
    </row>
    <row r="95" spans="1:13" ht="25.5" x14ac:dyDescent="0.3">
      <c r="A95" s="52" t="s">
        <v>1796</v>
      </c>
      <c r="B95" s="53" t="s">
        <v>1795</v>
      </c>
      <c r="C95" s="54">
        <v>42965</v>
      </c>
      <c r="D95" s="103"/>
      <c r="E95" s="27"/>
      <c r="F95" s="114" t="s">
        <v>42</v>
      </c>
      <c r="G95" s="29" t="s">
        <v>41</v>
      </c>
      <c r="H95" s="67" t="s">
        <v>1621</v>
      </c>
      <c r="I95" s="31"/>
      <c r="J95" s="32"/>
      <c r="K95" s="33"/>
      <c r="L95" s="34">
        <f t="shared" ref="L95:L104" si="13">J95*K95*0.16</f>
        <v>0</v>
      </c>
      <c r="M95" s="33">
        <v>5100</v>
      </c>
    </row>
    <row r="96" spans="1:13" ht="25.5" x14ac:dyDescent="0.3">
      <c r="A96" s="52" t="s">
        <v>2195</v>
      </c>
      <c r="B96" s="53" t="s">
        <v>2194</v>
      </c>
      <c r="C96" s="54">
        <v>42979</v>
      </c>
      <c r="D96" s="103"/>
      <c r="E96" s="27"/>
      <c r="F96" s="114" t="s">
        <v>42</v>
      </c>
      <c r="G96" s="29" t="s">
        <v>41</v>
      </c>
      <c r="H96" s="67" t="s">
        <v>1641</v>
      </c>
      <c r="I96" s="31"/>
      <c r="J96" s="32"/>
      <c r="K96" s="33"/>
      <c r="L96" s="34">
        <f t="shared" si="13"/>
        <v>0</v>
      </c>
      <c r="M96" s="33">
        <v>5550</v>
      </c>
    </row>
    <row r="97" spans="1:13" x14ac:dyDescent="0.3">
      <c r="A97" s="52" t="s">
        <v>2197</v>
      </c>
      <c r="B97" s="53" t="s">
        <v>2196</v>
      </c>
      <c r="C97" s="54">
        <v>42986</v>
      </c>
      <c r="D97" s="103">
        <v>85</v>
      </c>
      <c r="E97" s="27">
        <v>42979</v>
      </c>
      <c r="F97" s="144" t="s">
        <v>631</v>
      </c>
      <c r="G97" s="29" t="s">
        <v>409</v>
      </c>
      <c r="H97" s="67" t="s">
        <v>410</v>
      </c>
      <c r="I97" s="31" t="s">
        <v>71</v>
      </c>
      <c r="J97" s="32">
        <v>2</v>
      </c>
      <c r="K97" s="33">
        <v>1540</v>
      </c>
      <c r="L97" s="34">
        <f t="shared" si="13"/>
        <v>492.8</v>
      </c>
      <c r="M97" s="33">
        <f t="shared" ref="M97:M107" si="14">J97*K97+L97</f>
        <v>3572.8</v>
      </c>
    </row>
    <row r="98" spans="1:13" x14ac:dyDescent="0.3">
      <c r="A98" s="52" t="s">
        <v>2197</v>
      </c>
      <c r="B98" s="53" t="s">
        <v>2196</v>
      </c>
      <c r="C98" s="54">
        <v>42986</v>
      </c>
      <c r="D98" s="103">
        <v>85</v>
      </c>
      <c r="E98" s="27">
        <v>42979</v>
      </c>
      <c r="F98" s="144" t="s">
        <v>631</v>
      </c>
      <c r="G98" s="29" t="s">
        <v>409</v>
      </c>
      <c r="H98" s="67" t="s">
        <v>549</v>
      </c>
      <c r="I98" s="31" t="s">
        <v>71</v>
      </c>
      <c r="J98" s="32">
        <v>2</v>
      </c>
      <c r="K98" s="33">
        <v>1210</v>
      </c>
      <c r="L98" s="34">
        <f t="shared" si="13"/>
        <v>387.2</v>
      </c>
      <c r="M98" s="33">
        <f t="shared" si="14"/>
        <v>2807.2</v>
      </c>
    </row>
    <row r="99" spans="1:13" x14ac:dyDescent="0.3">
      <c r="A99" s="52" t="s">
        <v>2197</v>
      </c>
      <c r="B99" s="53" t="s">
        <v>2196</v>
      </c>
      <c r="C99" s="54">
        <v>42986</v>
      </c>
      <c r="D99" s="103">
        <v>85</v>
      </c>
      <c r="E99" s="27">
        <v>42979</v>
      </c>
      <c r="F99" s="144" t="s">
        <v>631</v>
      </c>
      <c r="G99" s="29" t="s">
        <v>409</v>
      </c>
      <c r="H99" s="67" t="s">
        <v>78</v>
      </c>
      <c r="I99" s="31" t="s">
        <v>71</v>
      </c>
      <c r="J99" s="32">
        <v>4</v>
      </c>
      <c r="K99" s="33">
        <v>495</v>
      </c>
      <c r="L99" s="34">
        <f t="shared" si="13"/>
        <v>316.8</v>
      </c>
      <c r="M99" s="33">
        <f t="shared" si="14"/>
        <v>2296.8000000000002</v>
      </c>
    </row>
    <row r="100" spans="1:13" x14ac:dyDescent="0.3">
      <c r="A100" s="52" t="s">
        <v>2199</v>
      </c>
      <c r="B100" s="53" t="s">
        <v>2198</v>
      </c>
      <c r="C100" s="54">
        <v>42986</v>
      </c>
      <c r="D100" s="103">
        <v>83</v>
      </c>
      <c r="E100" s="27">
        <v>42979</v>
      </c>
      <c r="F100" s="144" t="s">
        <v>631</v>
      </c>
      <c r="G100" s="29" t="s">
        <v>409</v>
      </c>
      <c r="H100" s="67" t="s">
        <v>411</v>
      </c>
      <c r="I100" s="31" t="s">
        <v>71</v>
      </c>
      <c r="J100" s="32">
        <v>3</v>
      </c>
      <c r="K100" s="33">
        <v>1540</v>
      </c>
      <c r="L100" s="34">
        <f>J100*K100*0.16</f>
        <v>739.2</v>
      </c>
      <c r="M100" s="33">
        <f t="shared" si="14"/>
        <v>5359.2</v>
      </c>
    </row>
    <row r="101" spans="1:13" x14ac:dyDescent="0.3">
      <c r="A101" s="52" t="s">
        <v>2199</v>
      </c>
      <c r="B101" s="53" t="s">
        <v>2198</v>
      </c>
      <c r="C101" s="54">
        <v>42986</v>
      </c>
      <c r="D101" s="103">
        <v>83</v>
      </c>
      <c r="E101" s="27">
        <v>42979</v>
      </c>
      <c r="F101" s="144" t="s">
        <v>631</v>
      </c>
      <c r="G101" s="29" t="s">
        <v>409</v>
      </c>
      <c r="H101" s="67" t="s">
        <v>78</v>
      </c>
      <c r="I101" s="31" t="s">
        <v>71</v>
      </c>
      <c r="J101" s="32">
        <v>3</v>
      </c>
      <c r="K101" s="33">
        <v>495</v>
      </c>
      <c r="L101" s="34">
        <f>J101*K101*0.16</f>
        <v>237.6</v>
      </c>
      <c r="M101" s="33">
        <f t="shared" si="14"/>
        <v>1722.6</v>
      </c>
    </row>
    <row r="102" spans="1:13" x14ac:dyDescent="0.3">
      <c r="A102" s="52" t="s">
        <v>4030</v>
      </c>
      <c r="B102" s="53" t="s">
        <v>4029</v>
      </c>
      <c r="C102" s="54">
        <v>43115</v>
      </c>
      <c r="D102" s="103">
        <v>668</v>
      </c>
      <c r="E102" s="27">
        <v>43097</v>
      </c>
      <c r="F102" s="144" t="s">
        <v>3988</v>
      </c>
      <c r="G102" s="29" t="s">
        <v>214</v>
      </c>
      <c r="H102" s="67" t="s">
        <v>410</v>
      </c>
      <c r="I102" s="31" t="s">
        <v>71</v>
      </c>
      <c r="J102" s="32">
        <v>4</v>
      </c>
      <c r="K102" s="33">
        <v>1540</v>
      </c>
      <c r="L102" s="34">
        <f>J102*K102*0.16</f>
        <v>985.6</v>
      </c>
      <c r="M102" s="33">
        <f t="shared" si="14"/>
        <v>7145.6</v>
      </c>
    </row>
    <row r="103" spans="1:13" x14ac:dyDescent="0.3">
      <c r="A103" s="52" t="s">
        <v>4030</v>
      </c>
      <c r="B103" s="53" t="s">
        <v>4029</v>
      </c>
      <c r="C103" s="54">
        <v>43115</v>
      </c>
      <c r="D103" s="103">
        <v>668</v>
      </c>
      <c r="E103" s="27">
        <v>43097</v>
      </c>
      <c r="F103" s="144" t="s">
        <v>3988</v>
      </c>
      <c r="G103" s="29" t="s">
        <v>214</v>
      </c>
      <c r="H103" s="67" t="s">
        <v>411</v>
      </c>
      <c r="I103" s="31" t="s">
        <v>71</v>
      </c>
      <c r="J103" s="32">
        <v>4</v>
      </c>
      <c r="K103" s="33">
        <v>1540</v>
      </c>
      <c r="L103" s="34">
        <f>J103*K103*0.16</f>
        <v>985.6</v>
      </c>
      <c r="M103" s="33">
        <f t="shared" si="14"/>
        <v>7145.6</v>
      </c>
    </row>
    <row r="104" spans="1:13" x14ac:dyDescent="0.3">
      <c r="A104" s="52" t="s">
        <v>4030</v>
      </c>
      <c r="B104" s="53" t="s">
        <v>4029</v>
      </c>
      <c r="C104" s="54">
        <v>43115</v>
      </c>
      <c r="D104" s="103">
        <v>668</v>
      </c>
      <c r="E104" s="27">
        <v>43097</v>
      </c>
      <c r="F104" s="144" t="s">
        <v>3988</v>
      </c>
      <c r="G104" s="29" t="s">
        <v>214</v>
      </c>
      <c r="H104" s="67" t="s">
        <v>78</v>
      </c>
      <c r="I104" s="31" t="s">
        <v>71</v>
      </c>
      <c r="J104" s="32">
        <v>8</v>
      </c>
      <c r="K104" s="33">
        <v>495</v>
      </c>
      <c r="L104" s="34">
        <f t="shared" si="13"/>
        <v>633.6</v>
      </c>
      <c r="M104" s="33">
        <f t="shared" si="14"/>
        <v>4593.6000000000004</v>
      </c>
    </row>
    <row r="105" spans="1:13" x14ac:dyDescent="0.3">
      <c r="A105" s="36"/>
      <c r="B105" s="36"/>
      <c r="C105" s="27"/>
      <c r="D105" s="45"/>
      <c r="E105" s="27"/>
      <c r="F105" s="37"/>
      <c r="G105" s="29"/>
      <c r="H105" s="67"/>
      <c r="I105" s="31"/>
      <c r="J105" s="32"/>
      <c r="K105" s="33"/>
      <c r="L105" s="34">
        <f t="shared" si="11"/>
        <v>0</v>
      </c>
      <c r="M105" s="33">
        <f t="shared" si="14"/>
        <v>0</v>
      </c>
    </row>
    <row r="106" spans="1:13" x14ac:dyDescent="0.3">
      <c r="A106" s="36"/>
      <c r="B106" s="36"/>
      <c r="C106" s="27"/>
      <c r="D106" s="43"/>
      <c r="E106" s="27"/>
      <c r="F106" s="27"/>
      <c r="G106" s="29"/>
      <c r="H106" s="67"/>
      <c r="I106" s="31"/>
      <c r="J106" s="32"/>
      <c r="K106" s="33"/>
      <c r="L106" s="34">
        <f>J106*K106*0.16</f>
        <v>0</v>
      </c>
      <c r="M106" s="33">
        <f t="shared" si="14"/>
        <v>0</v>
      </c>
    </row>
    <row r="107" spans="1:13" x14ac:dyDescent="0.3">
      <c r="A107" s="36"/>
      <c r="B107" s="36"/>
      <c r="C107" s="27"/>
      <c r="D107" s="43"/>
      <c r="E107" s="27"/>
      <c r="F107" s="27"/>
      <c r="G107" s="29"/>
      <c r="H107" s="38"/>
      <c r="I107" s="31"/>
      <c r="J107" s="32"/>
      <c r="K107" s="33"/>
      <c r="L107" s="34">
        <f>J107*K107*0.16</f>
        <v>0</v>
      </c>
      <c r="M107" s="33">
        <f t="shared" si="14"/>
        <v>0</v>
      </c>
    </row>
    <row r="108" spans="1:13" x14ac:dyDescent="0.3">
      <c r="A108" s="26"/>
      <c r="B108" s="26"/>
      <c r="C108" s="26"/>
      <c r="D108" s="28"/>
      <c r="E108" s="27"/>
      <c r="F108" s="27"/>
      <c r="G108" s="29"/>
      <c r="H108" s="38"/>
      <c r="I108" s="31"/>
      <c r="J108" s="32"/>
      <c r="K108" s="33"/>
      <c r="L108" s="34"/>
      <c r="M108" s="33">
        <f>SUM(M14:M107)</f>
        <v>584674.03240000014</v>
      </c>
    </row>
    <row r="110" spans="1:13" x14ac:dyDescent="0.3">
      <c r="A110" s="48" t="s">
        <v>35</v>
      </c>
      <c r="B110" s="46" t="s">
        <v>224</v>
      </c>
    </row>
    <row r="111" spans="1:13" x14ac:dyDescent="0.3">
      <c r="A111" s="18"/>
      <c r="B111" s="15"/>
    </row>
    <row r="112" spans="1:13" x14ac:dyDescent="0.3">
      <c r="A112" s="18"/>
      <c r="B112" s="15"/>
      <c r="D112" s="62"/>
    </row>
    <row r="113" spans="1:13" x14ac:dyDescent="0.3">
      <c r="A113" s="18"/>
      <c r="B113" s="15"/>
    </row>
    <row r="114" spans="1:13" x14ac:dyDescent="0.3">
      <c r="A114" s="18"/>
      <c r="B114" s="15"/>
    </row>
    <row r="115" spans="1:13" x14ac:dyDescent="0.3">
      <c r="A115" s="18"/>
      <c r="B115" s="15"/>
    </row>
    <row r="116" spans="1:13" x14ac:dyDescent="0.3">
      <c r="A116" s="18"/>
      <c r="B116" s="15"/>
    </row>
    <row r="117" spans="1:13" x14ac:dyDescent="0.3">
      <c r="A117" s="18"/>
      <c r="B117" s="15"/>
    </row>
    <row r="118" spans="1:13" x14ac:dyDescent="0.3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x14ac:dyDescent="0.3">
      <c r="A119" s="261" t="s">
        <v>27</v>
      </c>
      <c r="B119" s="261"/>
      <c r="C119" s="261"/>
      <c r="D119" s="39"/>
      <c r="E119" s="261" t="s">
        <v>28</v>
      </c>
      <c r="F119" s="261"/>
      <c r="G119" s="39"/>
      <c r="H119" s="84" t="s">
        <v>29</v>
      </c>
      <c r="I119" s="39"/>
      <c r="J119" s="41"/>
      <c r="K119" s="84" t="s">
        <v>30</v>
      </c>
      <c r="L119" s="41"/>
      <c r="M119" s="39"/>
    </row>
    <row r="120" spans="1:13" ht="13.9" customHeight="1" x14ac:dyDescent="0.3">
      <c r="A120" s="263" t="s">
        <v>0</v>
      </c>
      <c r="B120" s="263"/>
      <c r="C120" s="263"/>
      <c r="D120" s="39"/>
      <c r="E120" s="262" t="s">
        <v>1</v>
      </c>
      <c r="F120" s="262"/>
      <c r="G120" s="39"/>
      <c r="H120" s="42" t="s">
        <v>2</v>
      </c>
      <c r="I120" s="39"/>
      <c r="J120" s="262" t="s">
        <v>31</v>
      </c>
      <c r="K120" s="262"/>
      <c r="L120" s="262"/>
      <c r="M120" s="39"/>
    </row>
    <row r="121" spans="1:13" x14ac:dyDescent="0.3">
      <c r="A121" s="253"/>
      <c r="B121" s="253"/>
      <c r="C121" s="253"/>
    </row>
    <row r="122" spans="1:13" s="15" customFormat="1" ht="15" customHeight="1" x14ac:dyDescent="0.25">
      <c r="A122" s="257" t="s">
        <v>6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</row>
  </sheetData>
  <customSheetViews>
    <customSheetView guid="{B46C6F73-E576-4327-952E-D30557363BE2}" showPageBreaks="1" topLeftCell="F88">
      <selection activeCell="M33" sqref="M3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F88">
      <selection activeCell="M33" sqref="M3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22:M122"/>
    <mergeCell ref="A11:B11"/>
    <mergeCell ref="C11:G11"/>
    <mergeCell ref="I11:M11"/>
    <mergeCell ref="E119:F119"/>
    <mergeCell ref="E120:F120"/>
    <mergeCell ref="J120:L120"/>
    <mergeCell ref="A119:C119"/>
    <mergeCell ref="A120:C120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68"/>
  <sheetViews>
    <sheetView topLeftCell="H37" workbookViewId="0">
      <selection activeCell="L57" sqref="L5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8.75" x14ac:dyDescent="0.3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8.75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8.75" x14ac:dyDescent="0.3">
      <c r="A5" s="168" t="s">
        <v>7</v>
      </c>
      <c r="B5" s="48" t="s">
        <v>8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9" customHeight="1" x14ac:dyDescent="0.3">
      <c r="A6" s="18"/>
      <c r="B6" s="1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1666</v>
      </c>
      <c r="D11" s="259"/>
      <c r="E11" s="259"/>
      <c r="F11" s="259"/>
      <c r="G11" s="259"/>
      <c r="H11" s="8" t="s">
        <v>13</v>
      </c>
      <c r="I11" s="260" t="s">
        <v>2671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2649</v>
      </c>
      <c r="B14" s="53" t="s">
        <v>2635</v>
      </c>
      <c r="C14" s="54">
        <v>42986</v>
      </c>
      <c r="D14" s="75"/>
      <c r="E14" s="76"/>
      <c r="F14" s="76" t="s">
        <v>42</v>
      </c>
      <c r="G14" s="38" t="s">
        <v>1663</v>
      </c>
      <c r="H14" s="77" t="s">
        <v>1660</v>
      </c>
      <c r="I14" s="50"/>
      <c r="J14" s="78"/>
      <c r="K14" s="138"/>
      <c r="L14" s="34">
        <f t="shared" ref="L14:L24" si="0">J14*K14*0.16</f>
        <v>0</v>
      </c>
      <c r="M14" s="33">
        <v>13900</v>
      </c>
    </row>
    <row r="15" spans="1:13" ht="25.5" x14ac:dyDescent="0.3">
      <c r="A15" s="52" t="s">
        <v>2650</v>
      </c>
      <c r="B15" s="53" t="s">
        <v>2636</v>
      </c>
      <c r="C15" s="54">
        <v>42993</v>
      </c>
      <c r="D15" s="75"/>
      <c r="E15" s="76"/>
      <c r="F15" s="76" t="s">
        <v>42</v>
      </c>
      <c r="G15" s="38" t="s">
        <v>1663</v>
      </c>
      <c r="H15" s="77" t="s">
        <v>1667</v>
      </c>
      <c r="I15" s="50"/>
      <c r="J15" s="78"/>
      <c r="K15" s="138"/>
      <c r="L15" s="34">
        <f t="shared" si="0"/>
        <v>0</v>
      </c>
      <c r="M15" s="33">
        <v>15250</v>
      </c>
    </row>
    <row r="16" spans="1:13" x14ac:dyDescent="0.3">
      <c r="A16" s="52" t="s">
        <v>2653</v>
      </c>
      <c r="B16" s="53" t="s">
        <v>2654</v>
      </c>
      <c r="C16" s="54">
        <v>42986</v>
      </c>
      <c r="D16" s="75">
        <v>821</v>
      </c>
      <c r="E16" s="76">
        <v>42979</v>
      </c>
      <c r="F16" s="76" t="s">
        <v>631</v>
      </c>
      <c r="G16" s="38" t="s">
        <v>398</v>
      </c>
      <c r="H16" s="77" t="s">
        <v>1668</v>
      </c>
      <c r="I16" s="50" t="s">
        <v>71</v>
      </c>
      <c r="J16" s="78">
        <v>2</v>
      </c>
      <c r="K16" s="138">
        <v>1540</v>
      </c>
      <c r="L16" s="34">
        <f t="shared" si="0"/>
        <v>492.8</v>
      </c>
      <c r="M16" s="33">
        <f>J16*K16+L16</f>
        <v>3572.8</v>
      </c>
    </row>
    <row r="17" spans="1:13" x14ac:dyDescent="0.3">
      <c r="A17" s="52" t="s">
        <v>2653</v>
      </c>
      <c r="B17" s="53" t="s">
        <v>2654</v>
      </c>
      <c r="C17" s="54">
        <v>42986</v>
      </c>
      <c r="D17" s="75">
        <v>821</v>
      </c>
      <c r="E17" s="76">
        <v>42979</v>
      </c>
      <c r="F17" s="76" t="s">
        <v>631</v>
      </c>
      <c r="G17" s="38" t="s">
        <v>398</v>
      </c>
      <c r="H17" s="77" t="s">
        <v>1669</v>
      </c>
      <c r="I17" s="50" t="s">
        <v>71</v>
      </c>
      <c r="J17" s="78">
        <v>2</v>
      </c>
      <c r="K17" s="139">
        <v>1650</v>
      </c>
      <c r="L17" s="34">
        <f t="shared" si="0"/>
        <v>528</v>
      </c>
      <c r="M17" s="33">
        <f>J17*K17+L17</f>
        <v>3828</v>
      </c>
    </row>
    <row r="18" spans="1:13" x14ac:dyDescent="0.3">
      <c r="A18" s="52" t="s">
        <v>2653</v>
      </c>
      <c r="B18" s="53" t="s">
        <v>2654</v>
      </c>
      <c r="C18" s="54">
        <v>42986</v>
      </c>
      <c r="D18" s="75">
        <v>821</v>
      </c>
      <c r="E18" s="76">
        <v>42979</v>
      </c>
      <c r="F18" s="76" t="s">
        <v>631</v>
      </c>
      <c r="G18" s="38" t="s">
        <v>398</v>
      </c>
      <c r="H18" s="67" t="s">
        <v>78</v>
      </c>
      <c r="I18" s="31" t="s">
        <v>79</v>
      </c>
      <c r="J18" s="32">
        <v>4</v>
      </c>
      <c r="K18" s="140">
        <v>495</v>
      </c>
      <c r="L18" s="34">
        <f t="shared" si="0"/>
        <v>316.8</v>
      </c>
      <c r="M18" s="33">
        <f>J18*K18+L18</f>
        <v>2296.8000000000002</v>
      </c>
    </row>
    <row r="19" spans="1:13" x14ac:dyDescent="0.3">
      <c r="A19" s="52" t="s">
        <v>2660</v>
      </c>
      <c r="B19" s="53" t="s">
        <v>2657</v>
      </c>
      <c r="C19" s="54">
        <v>42986</v>
      </c>
      <c r="D19" s="92" t="s">
        <v>1672</v>
      </c>
      <c r="E19" s="76">
        <v>42983</v>
      </c>
      <c r="F19" s="76" t="s">
        <v>630</v>
      </c>
      <c r="G19" s="29" t="s">
        <v>94</v>
      </c>
      <c r="H19" s="67" t="s">
        <v>81</v>
      </c>
      <c r="I19" s="31" t="s">
        <v>60</v>
      </c>
      <c r="J19" s="32">
        <v>1</v>
      </c>
      <c r="K19" s="140">
        <v>3017.24</v>
      </c>
      <c r="L19" s="34">
        <f t="shared" si="0"/>
        <v>482.75839999999999</v>
      </c>
      <c r="M19" s="33">
        <f>J19*K19+L19</f>
        <v>3499.9983999999999</v>
      </c>
    </row>
    <row r="20" spans="1:13" s="14" customFormat="1" ht="13.5" x14ac:dyDescent="0.25">
      <c r="A20" s="52" t="s">
        <v>2661</v>
      </c>
      <c r="B20" s="53" t="s">
        <v>2658</v>
      </c>
      <c r="C20" s="54">
        <v>42986</v>
      </c>
      <c r="D20" s="92" t="s">
        <v>1673</v>
      </c>
      <c r="E20" s="76">
        <v>42983</v>
      </c>
      <c r="F20" s="76" t="s">
        <v>630</v>
      </c>
      <c r="G20" s="29" t="s">
        <v>94</v>
      </c>
      <c r="H20" s="67" t="s">
        <v>81</v>
      </c>
      <c r="I20" s="31" t="s">
        <v>424</v>
      </c>
      <c r="J20" s="32">
        <v>5</v>
      </c>
      <c r="K20" s="140">
        <v>3017.24</v>
      </c>
      <c r="L20" s="34">
        <f t="shared" si="0"/>
        <v>2413.7919999999999</v>
      </c>
      <c r="M20" s="33">
        <f>J20*K20+L20+0.01</f>
        <v>17500.001999999997</v>
      </c>
    </row>
    <row r="21" spans="1:13" x14ac:dyDescent="0.3">
      <c r="A21" s="52" t="s">
        <v>2665</v>
      </c>
      <c r="B21" s="53" t="s">
        <v>2666</v>
      </c>
      <c r="C21" s="54">
        <v>42986</v>
      </c>
      <c r="D21" s="92" t="s">
        <v>1674</v>
      </c>
      <c r="E21" s="76">
        <v>42983</v>
      </c>
      <c r="F21" s="76" t="s">
        <v>666</v>
      </c>
      <c r="G21" s="29" t="s">
        <v>94</v>
      </c>
      <c r="H21" s="68" t="s">
        <v>1675</v>
      </c>
      <c r="I21" s="31" t="s">
        <v>60</v>
      </c>
      <c r="J21" s="32">
        <v>1</v>
      </c>
      <c r="K21" s="140">
        <v>13793.1</v>
      </c>
      <c r="L21" s="34">
        <f t="shared" si="0"/>
        <v>2206.8960000000002</v>
      </c>
      <c r="M21" s="33">
        <f>J21*K21+L21</f>
        <v>15999.996000000001</v>
      </c>
    </row>
    <row r="22" spans="1:13" ht="25.5" x14ac:dyDescent="0.3">
      <c r="A22" s="52" t="s">
        <v>2652</v>
      </c>
      <c r="B22" s="53" t="s">
        <v>2651</v>
      </c>
      <c r="C22" s="54">
        <v>42986</v>
      </c>
      <c r="D22" s="92" t="s">
        <v>1635</v>
      </c>
      <c r="E22" s="76">
        <v>42979</v>
      </c>
      <c r="F22" s="76" t="s">
        <v>631</v>
      </c>
      <c r="G22" s="38" t="s">
        <v>409</v>
      </c>
      <c r="H22" s="68" t="s">
        <v>1680</v>
      </c>
      <c r="I22" s="31" t="s">
        <v>71</v>
      </c>
      <c r="J22" s="32">
        <v>1</v>
      </c>
      <c r="K22" s="140">
        <v>1540</v>
      </c>
      <c r="L22" s="34">
        <f t="shared" si="0"/>
        <v>246.4</v>
      </c>
      <c r="M22" s="33">
        <f>J22*K22+L22</f>
        <v>1786.4</v>
      </c>
    </row>
    <row r="23" spans="1:13" ht="25.5" x14ac:dyDescent="0.3">
      <c r="A23" s="52" t="s">
        <v>2652</v>
      </c>
      <c r="B23" s="53" t="s">
        <v>2651</v>
      </c>
      <c r="C23" s="54">
        <v>42986</v>
      </c>
      <c r="D23" s="92" t="s">
        <v>1635</v>
      </c>
      <c r="E23" s="76">
        <v>42979</v>
      </c>
      <c r="F23" s="76" t="s">
        <v>631</v>
      </c>
      <c r="G23" s="38" t="s">
        <v>409</v>
      </c>
      <c r="H23" s="68" t="s">
        <v>410</v>
      </c>
      <c r="I23" s="31" t="s">
        <v>71</v>
      </c>
      <c r="J23" s="32">
        <v>3</v>
      </c>
      <c r="K23" s="140">
        <v>1540</v>
      </c>
      <c r="L23" s="34">
        <f t="shared" si="0"/>
        <v>739.2</v>
      </c>
      <c r="M23" s="33">
        <f>J23*K23+L23</f>
        <v>5359.2</v>
      </c>
    </row>
    <row r="24" spans="1:13" ht="25.5" x14ac:dyDescent="0.3">
      <c r="A24" s="52" t="s">
        <v>2652</v>
      </c>
      <c r="B24" s="53" t="s">
        <v>2651</v>
      </c>
      <c r="C24" s="54">
        <v>42986</v>
      </c>
      <c r="D24" s="92" t="s">
        <v>1635</v>
      </c>
      <c r="E24" s="76">
        <v>42979</v>
      </c>
      <c r="F24" s="76" t="s">
        <v>631</v>
      </c>
      <c r="G24" s="38" t="s">
        <v>409</v>
      </c>
      <c r="H24" s="68" t="s">
        <v>78</v>
      </c>
      <c r="I24" s="31" t="s">
        <v>71</v>
      </c>
      <c r="J24" s="32">
        <v>4</v>
      </c>
      <c r="K24" s="33">
        <v>495</v>
      </c>
      <c r="L24" s="34">
        <f t="shared" si="0"/>
        <v>316.8</v>
      </c>
      <c r="M24" s="33">
        <f>J24*K24+L24</f>
        <v>2296.8000000000002</v>
      </c>
    </row>
    <row r="25" spans="1:13" ht="25.5" x14ac:dyDescent="0.3">
      <c r="A25" s="52" t="s">
        <v>2664</v>
      </c>
      <c r="B25" s="53" t="s">
        <v>2663</v>
      </c>
      <c r="C25" s="54">
        <v>42986</v>
      </c>
      <c r="D25" s="92" t="s">
        <v>1749</v>
      </c>
      <c r="E25" s="76">
        <v>42979</v>
      </c>
      <c r="F25" s="76" t="s">
        <v>666</v>
      </c>
      <c r="G25" s="38" t="s">
        <v>80</v>
      </c>
      <c r="H25" s="68" t="s">
        <v>283</v>
      </c>
      <c r="I25" s="31" t="s">
        <v>88</v>
      </c>
      <c r="J25" s="32">
        <v>50</v>
      </c>
      <c r="K25" s="33">
        <v>25</v>
      </c>
      <c r="L25" s="34">
        <f t="shared" ref="L25:L50" si="1">J25*K25*0.16</f>
        <v>200</v>
      </c>
      <c r="M25" s="33">
        <f t="shared" ref="M25:M45" si="2">J25*K25+L25</f>
        <v>1450</v>
      </c>
    </row>
    <row r="26" spans="1:13" ht="25.5" x14ac:dyDescent="0.3">
      <c r="A26" s="52" t="s">
        <v>2664</v>
      </c>
      <c r="B26" s="53" t="s">
        <v>2663</v>
      </c>
      <c r="C26" s="54">
        <v>42986</v>
      </c>
      <c r="D26" s="92" t="s">
        <v>1749</v>
      </c>
      <c r="E26" s="76">
        <v>42979</v>
      </c>
      <c r="F26" s="76" t="s">
        <v>666</v>
      </c>
      <c r="G26" s="38" t="s">
        <v>80</v>
      </c>
      <c r="H26" s="68" t="s">
        <v>136</v>
      </c>
      <c r="I26" s="31" t="s">
        <v>88</v>
      </c>
      <c r="J26" s="32">
        <v>100</v>
      </c>
      <c r="K26" s="33">
        <v>25</v>
      </c>
      <c r="L26" s="34">
        <f t="shared" si="1"/>
        <v>400</v>
      </c>
      <c r="M26" s="33">
        <f t="shared" si="2"/>
        <v>2900</v>
      </c>
    </row>
    <row r="27" spans="1:13" ht="25.5" x14ac:dyDescent="0.3">
      <c r="A27" s="52" t="s">
        <v>2664</v>
      </c>
      <c r="B27" s="53" t="s">
        <v>2663</v>
      </c>
      <c r="C27" s="54">
        <v>42986</v>
      </c>
      <c r="D27" s="92" t="s">
        <v>1749</v>
      </c>
      <c r="E27" s="76">
        <v>42979</v>
      </c>
      <c r="F27" s="76" t="s">
        <v>666</v>
      </c>
      <c r="G27" s="38" t="s">
        <v>80</v>
      </c>
      <c r="H27" s="68" t="s">
        <v>1750</v>
      </c>
      <c r="I27" s="31" t="s">
        <v>88</v>
      </c>
      <c r="J27" s="32">
        <v>5</v>
      </c>
      <c r="K27" s="33">
        <v>28.45</v>
      </c>
      <c r="L27" s="34">
        <f t="shared" si="1"/>
        <v>22.76</v>
      </c>
      <c r="M27" s="33">
        <f t="shared" si="2"/>
        <v>165.01</v>
      </c>
    </row>
    <row r="28" spans="1:13" ht="25.5" x14ac:dyDescent="0.3">
      <c r="A28" s="52" t="s">
        <v>2664</v>
      </c>
      <c r="B28" s="53" t="s">
        <v>2663</v>
      </c>
      <c r="C28" s="54">
        <v>42986</v>
      </c>
      <c r="D28" s="92" t="s">
        <v>1749</v>
      </c>
      <c r="E28" s="76">
        <v>42979</v>
      </c>
      <c r="F28" s="76" t="s">
        <v>666</v>
      </c>
      <c r="G28" s="38" t="s">
        <v>80</v>
      </c>
      <c r="H28" s="68" t="s">
        <v>1751</v>
      </c>
      <c r="I28" s="31" t="s">
        <v>88</v>
      </c>
      <c r="J28" s="32">
        <v>5</v>
      </c>
      <c r="K28" s="33">
        <v>28.45</v>
      </c>
      <c r="L28" s="34">
        <f t="shared" si="1"/>
        <v>22.76</v>
      </c>
      <c r="M28" s="33">
        <f t="shared" si="2"/>
        <v>165.01</v>
      </c>
    </row>
    <row r="29" spans="1:13" ht="25.5" x14ac:dyDescent="0.3">
      <c r="A29" s="52" t="s">
        <v>2648</v>
      </c>
      <c r="B29" s="53" t="s">
        <v>2637</v>
      </c>
      <c r="C29" s="54">
        <v>43000</v>
      </c>
      <c r="D29" s="92"/>
      <c r="E29" s="76"/>
      <c r="F29" s="76" t="s">
        <v>42</v>
      </c>
      <c r="G29" s="38" t="s">
        <v>1663</v>
      </c>
      <c r="H29" s="68" t="s">
        <v>2031</v>
      </c>
      <c r="I29" s="31"/>
      <c r="J29" s="32"/>
      <c r="K29" s="33"/>
      <c r="L29" s="34">
        <f t="shared" si="1"/>
        <v>0</v>
      </c>
      <c r="M29" s="33">
        <v>16200</v>
      </c>
    </row>
    <row r="30" spans="1:13" x14ac:dyDescent="0.3">
      <c r="A30" s="52" t="s">
        <v>2670</v>
      </c>
      <c r="B30" s="53" t="s">
        <v>2669</v>
      </c>
      <c r="C30" s="54">
        <v>43006</v>
      </c>
      <c r="D30" s="92" t="s">
        <v>2184</v>
      </c>
      <c r="E30" s="76">
        <v>43000</v>
      </c>
      <c r="F30" s="76" t="s">
        <v>639</v>
      </c>
      <c r="G30" s="38" t="s">
        <v>398</v>
      </c>
      <c r="H30" s="68" t="s">
        <v>2185</v>
      </c>
      <c r="I30" s="31" t="s">
        <v>337</v>
      </c>
      <c r="J30" s="32">
        <v>5</v>
      </c>
      <c r="K30" s="33">
        <v>3080</v>
      </c>
      <c r="L30" s="34">
        <f t="shared" si="1"/>
        <v>2464</v>
      </c>
      <c r="M30" s="33">
        <f t="shared" si="2"/>
        <v>17864</v>
      </c>
    </row>
    <row r="31" spans="1:13" ht="25.5" x14ac:dyDescent="0.3">
      <c r="A31" s="52" t="s">
        <v>2645</v>
      </c>
      <c r="B31" s="53" t="s">
        <v>2638</v>
      </c>
      <c r="C31" s="54">
        <v>43007</v>
      </c>
      <c r="D31" s="92"/>
      <c r="E31" s="76"/>
      <c r="F31" s="76" t="s">
        <v>42</v>
      </c>
      <c r="G31" s="38" t="s">
        <v>1663</v>
      </c>
      <c r="H31" s="68" t="s">
        <v>2187</v>
      </c>
      <c r="I31" s="31"/>
      <c r="J31" s="32"/>
      <c r="K31" s="33"/>
      <c r="L31" s="34">
        <f t="shared" si="1"/>
        <v>0</v>
      </c>
      <c r="M31" s="33">
        <v>16050</v>
      </c>
    </row>
    <row r="32" spans="1:13" ht="25.5" x14ac:dyDescent="0.3">
      <c r="A32" s="52" t="s">
        <v>2646</v>
      </c>
      <c r="B32" s="53" t="s">
        <v>2639</v>
      </c>
      <c r="C32" s="54">
        <v>43013</v>
      </c>
      <c r="D32" s="92"/>
      <c r="E32" s="76"/>
      <c r="F32" s="76" t="s">
        <v>42</v>
      </c>
      <c r="G32" s="38" t="s">
        <v>1663</v>
      </c>
      <c r="H32" s="68" t="s">
        <v>2457</v>
      </c>
      <c r="I32" s="31"/>
      <c r="J32" s="32"/>
      <c r="K32" s="33"/>
      <c r="L32" s="34">
        <f t="shared" si="1"/>
        <v>0</v>
      </c>
      <c r="M32" s="33">
        <v>19950</v>
      </c>
    </row>
    <row r="33" spans="1:13" ht="25.5" x14ac:dyDescent="0.3">
      <c r="A33" s="52" t="s">
        <v>2647</v>
      </c>
      <c r="B33" s="53" t="s">
        <v>2640</v>
      </c>
      <c r="C33" s="54">
        <v>43021</v>
      </c>
      <c r="D33" s="92"/>
      <c r="E33" s="76"/>
      <c r="F33" s="76" t="s">
        <v>42</v>
      </c>
      <c r="G33" s="38" t="s">
        <v>1663</v>
      </c>
      <c r="H33" s="68" t="s">
        <v>2459</v>
      </c>
      <c r="I33" s="31"/>
      <c r="J33" s="32"/>
      <c r="K33" s="33"/>
      <c r="L33" s="34">
        <f t="shared" si="1"/>
        <v>0</v>
      </c>
      <c r="M33" s="33">
        <v>17550</v>
      </c>
    </row>
    <row r="34" spans="1:13" ht="25.5" x14ac:dyDescent="0.3">
      <c r="A34" s="52" t="s">
        <v>2668</v>
      </c>
      <c r="B34" s="53" t="s">
        <v>2667</v>
      </c>
      <c r="C34" s="54">
        <v>43018</v>
      </c>
      <c r="D34" s="92" t="s">
        <v>2463</v>
      </c>
      <c r="E34" s="76">
        <v>43007</v>
      </c>
      <c r="F34" s="76" t="s">
        <v>666</v>
      </c>
      <c r="G34" s="38" t="s">
        <v>80</v>
      </c>
      <c r="H34" s="68" t="s">
        <v>84</v>
      </c>
      <c r="I34" s="31" t="s">
        <v>96</v>
      </c>
      <c r="J34" s="32">
        <v>50</v>
      </c>
      <c r="K34" s="33">
        <v>95</v>
      </c>
      <c r="L34" s="34">
        <f>J34*K34*0.16</f>
        <v>760</v>
      </c>
      <c r="M34" s="33">
        <f>J34*K34+L34</f>
        <v>5510</v>
      </c>
    </row>
    <row r="35" spans="1:13" ht="25.5" x14ac:dyDescent="0.3">
      <c r="A35" s="52" t="s">
        <v>2662</v>
      </c>
      <c r="B35" s="53" t="s">
        <v>2659</v>
      </c>
      <c r="C35" s="54">
        <v>43018</v>
      </c>
      <c r="D35" s="92" t="s">
        <v>2464</v>
      </c>
      <c r="E35" s="76">
        <v>43007</v>
      </c>
      <c r="F35" s="76" t="s">
        <v>630</v>
      </c>
      <c r="G35" s="38" t="s">
        <v>80</v>
      </c>
      <c r="H35" s="68" t="s">
        <v>210</v>
      </c>
      <c r="I35" s="31" t="s">
        <v>96</v>
      </c>
      <c r="J35" s="32">
        <v>5</v>
      </c>
      <c r="K35" s="33">
        <v>3190</v>
      </c>
      <c r="L35" s="34">
        <f t="shared" si="1"/>
        <v>2552</v>
      </c>
      <c r="M35" s="33">
        <f t="shared" si="2"/>
        <v>18502</v>
      </c>
    </row>
    <row r="36" spans="1:13" ht="25.5" x14ac:dyDescent="0.3">
      <c r="A36" s="52" t="s">
        <v>2656</v>
      </c>
      <c r="B36" s="53" t="s">
        <v>2655</v>
      </c>
      <c r="C36" s="54">
        <v>43031</v>
      </c>
      <c r="D36" s="92" t="s">
        <v>2506</v>
      </c>
      <c r="E36" s="76">
        <v>43024</v>
      </c>
      <c r="F36" s="76" t="s">
        <v>631</v>
      </c>
      <c r="G36" s="38" t="s">
        <v>214</v>
      </c>
      <c r="H36" s="68" t="s">
        <v>411</v>
      </c>
      <c r="I36" s="31" t="s">
        <v>2504</v>
      </c>
      <c r="J36" s="32">
        <v>2</v>
      </c>
      <c r="K36" s="33">
        <v>1540</v>
      </c>
      <c r="L36" s="34">
        <f t="shared" si="1"/>
        <v>492.8</v>
      </c>
      <c r="M36" s="33">
        <f t="shared" si="2"/>
        <v>3572.8</v>
      </c>
    </row>
    <row r="37" spans="1:13" ht="25.5" x14ac:dyDescent="0.3">
      <c r="A37" s="52" t="s">
        <v>2656</v>
      </c>
      <c r="B37" s="53" t="s">
        <v>2655</v>
      </c>
      <c r="C37" s="54">
        <v>43031</v>
      </c>
      <c r="D37" s="92" t="s">
        <v>2506</v>
      </c>
      <c r="E37" s="76">
        <v>43024</v>
      </c>
      <c r="F37" s="76" t="s">
        <v>631</v>
      </c>
      <c r="G37" s="38" t="s">
        <v>214</v>
      </c>
      <c r="H37" s="68" t="s">
        <v>410</v>
      </c>
      <c r="I37" s="31" t="s">
        <v>2504</v>
      </c>
      <c r="J37" s="32">
        <v>2</v>
      </c>
      <c r="K37" s="33">
        <v>1540</v>
      </c>
      <c r="L37" s="34">
        <f t="shared" si="1"/>
        <v>492.8</v>
      </c>
      <c r="M37" s="33">
        <f t="shared" si="2"/>
        <v>3572.8</v>
      </c>
    </row>
    <row r="38" spans="1:13" ht="25.5" x14ac:dyDescent="0.3">
      <c r="A38" s="52" t="s">
        <v>2656</v>
      </c>
      <c r="B38" s="53" t="s">
        <v>2655</v>
      </c>
      <c r="C38" s="54">
        <v>43031</v>
      </c>
      <c r="D38" s="92" t="s">
        <v>2506</v>
      </c>
      <c r="E38" s="76">
        <v>43024</v>
      </c>
      <c r="F38" s="76" t="s">
        <v>631</v>
      </c>
      <c r="G38" s="38" t="s">
        <v>214</v>
      </c>
      <c r="H38" s="68" t="s">
        <v>78</v>
      </c>
      <c r="I38" s="31" t="s">
        <v>2504</v>
      </c>
      <c r="J38" s="32">
        <v>4</v>
      </c>
      <c r="K38" s="33">
        <v>495</v>
      </c>
      <c r="L38" s="34">
        <f t="shared" si="1"/>
        <v>316.8</v>
      </c>
      <c r="M38" s="33">
        <f t="shared" si="2"/>
        <v>2296.8000000000002</v>
      </c>
    </row>
    <row r="39" spans="1:13" ht="25.5" x14ac:dyDescent="0.3">
      <c r="A39" s="52" t="s">
        <v>2643</v>
      </c>
      <c r="B39" s="53" t="s">
        <v>2641</v>
      </c>
      <c r="C39" s="54">
        <v>43028</v>
      </c>
      <c r="D39" s="92"/>
      <c r="E39" s="76"/>
      <c r="F39" s="76" t="s">
        <v>42</v>
      </c>
      <c r="G39" s="38" t="s">
        <v>1663</v>
      </c>
      <c r="H39" s="68" t="s">
        <v>2510</v>
      </c>
      <c r="I39" s="31"/>
      <c r="J39" s="32"/>
      <c r="K39" s="33"/>
      <c r="L39" s="34">
        <f t="shared" si="1"/>
        <v>0</v>
      </c>
      <c r="M39" s="33">
        <v>18750</v>
      </c>
    </row>
    <row r="40" spans="1:13" ht="25.5" x14ac:dyDescent="0.3">
      <c r="A40" s="52" t="s">
        <v>2644</v>
      </c>
      <c r="B40" s="53" t="s">
        <v>2642</v>
      </c>
      <c r="C40" s="54">
        <v>43035</v>
      </c>
      <c r="D40" s="92"/>
      <c r="E40" s="76"/>
      <c r="F40" s="76" t="s">
        <v>42</v>
      </c>
      <c r="G40" s="38" t="s">
        <v>1663</v>
      </c>
      <c r="H40" s="68" t="s">
        <v>2601</v>
      </c>
      <c r="I40" s="31"/>
      <c r="J40" s="32"/>
      <c r="K40" s="33"/>
      <c r="L40" s="34">
        <f>J40*K40*0.16</f>
        <v>0</v>
      </c>
      <c r="M40" s="33">
        <v>19350</v>
      </c>
    </row>
    <row r="41" spans="1:13" ht="25.5" x14ac:dyDescent="0.3">
      <c r="A41" s="52" t="s">
        <v>3127</v>
      </c>
      <c r="B41" s="53" t="s">
        <v>3126</v>
      </c>
      <c r="C41" s="54">
        <v>43042</v>
      </c>
      <c r="D41" s="92"/>
      <c r="E41" s="76"/>
      <c r="F41" s="76" t="s">
        <v>42</v>
      </c>
      <c r="G41" s="38" t="s">
        <v>1663</v>
      </c>
      <c r="H41" s="68" t="s">
        <v>2603</v>
      </c>
      <c r="I41" s="31"/>
      <c r="J41" s="32"/>
      <c r="K41" s="33"/>
      <c r="L41" s="34">
        <f>J41*K41*0.16</f>
        <v>0</v>
      </c>
      <c r="M41" s="33">
        <v>14300</v>
      </c>
    </row>
    <row r="42" spans="1:13" x14ac:dyDescent="0.3">
      <c r="A42" s="52" t="s">
        <v>3135</v>
      </c>
      <c r="B42" s="53" t="s">
        <v>3134</v>
      </c>
      <c r="C42" s="54">
        <v>43042</v>
      </c>
      <c r="D42" s="92" t="s">
        <v>2974</v>
      </c>
      <c r="E42" s="76">
        <v>43034</v>
      </c>
      <c r="F42" s="76" t="s">
        <v>631</v>
      </c>
      <c r="G42" s="38" t="s">
        <v>398</v>
      </c>
      <c r="H42" s="68" t="s">
        <v>76</v>
      </c>
      <c r="I42" s="31" t="s">
        <v>71</v>
      </c>
      <c r="J42" s="32">
        <v>2</v>
      </c>
      <c r="K42" s="33">
        <v>1540</v>
      </c>
      <c r="L42" s="34">
        <f>J42*K42*0.16</f>
        <v>492.8</v>
      </c>
      <c r="M42" s="33">
        <f>J42*K42+L42</f>
        <v>3572.8</v>
      </c>
    </row>
    <row r="43" spans="1:13" x14ac:dyDescent="0.3">
      <c r="A43" s="52" t="s">
        <v>3135</v>
      </c>
      <c r="B43" s="53" t="s">
        <v>3134</v>
      </c>
      <c r="C43" s="54">
        <v>43042</v>
      </c>
      <c r="D43" s="92" t="s">
        <v>2974</v>
      </c>
      <c r="E43" s="76">
        <v>43034</v>
      </c>
      <c r="F43" s="76" t="s">
        <v>631</v>
      </c>
      <c r="G43" s="38" t="s">
        <v>398</v>
      </c>
      <c r="H43" s="68" t="s">
        <v>78</v>
      </c>
      <c r="I43" s="31" t="s">
        <v>79</v>
      </c>
      <c r="J43" s="32">
        <v>4</v>
      </c>
      <c r="K43" s="33">
        <v>495</v>
      </c>
      <c r="L43" s="34">
        <f>J43*K43*0.16</f>
        <v>316.8</v>
      </c>
      <c r="M43" s="33">
        <f>J43*K43+L43</f>
        <v>2296.8000000000002</v>
      </c>
    </row>
    <row r="44" spans="1:13" x14ac:dyDescent="0.3">
      <c r="A44" s="52" t="s">
        <v>3135</v>
      </c>
      <c r="B44" s="53" t="s">
        <v>3134</v>
      </c>
      <c r="C44" s="54">
        <v>43042</v>
      </c>
      <c r="D44" s="92" t="s">
        <v>2974</v>
      </c>
      <c r="E44" s="76">
        <v>43034</v>
      </c>
      <c r="F44" s="76" t="s">
        <v>631</v>
      </c>
      <c r="G44" s="38" t="s">
        <v>398</v>
      </c>
      <c r="H44" s="68" t="s">
        <v>77</v>
      </c>
      <c r="I44" s="31" t="s">
        <v>71</v>
      </c>
      <c r="J44" s="32">
        <v>2</v>
      </c>
      <c r="K44" s="33">
        <v>1540</v>
      </c>
      <c r="L44" s="34">
        <f t="shared" si="1"/>
        <v>492.8</v>
      </c>
      <c r="M44" s="33">
        <f t="shared" si="2"/>
        <v>3572.8</v>
      </c>
    </row>
    <row r="45" spans="1:13" ht="25.5" x14ac:dyDescent="0.3">
      <c r="A45" s="52" t="s">
        <v>3137</v>
      </c>
      <c r="B45" s="53" t="s">
        <v>3136</v>
      </c>
      <c r="C45" s="54">
        <v>43049</v>
      </c>
      <c r="D45" s="92" t="s">
        <v>3007</v>
      </c>
      <c r="E45" s="76">
        <v>43040</v>
      </c>
      <c r="F45" s="76" t="s">
        <v>630</v>
      </c>
      <c r="G45" s="38" t="s">
        <v>80</v>
      </c>
      <c r="H45" s="68" t="s">
        <v>81</v>
      </c>
      <c r="I45" s="31" t="s">
        <v>257</v>
      </c>
      <c r="J45" s="32">
        <v>70</v>
      </c>
      <c r="K45" s="33">
        <v>159.5</v>
      </c>
      <c r="L45" s="34">
        <f t="shared" si="1"/>
        <v>1786.4</v>
      </c>
      <c r="M45" s="33">
        <f t="shared" si="2"/>
        <v>12951.4</v>
      </c>
    </row>
    <row r="46" spans="1:13" ht="25.5" x14ac:dyDescent="0.3">
      <c r="A46" s="52" t="s">
        <v>3131</v>
      </c>
      <c r="B46" s="53" t="s">
        <v>3128</v>
      </c>
      <c r="C46" s="54">
        <v>43049</v>
      </c>
      <c r="D46" s="92"/>
      <c r="E46" s="76"/>
      <c r="F46" s="76" t="s">
        <v>42</v>
      </c>
      <c r="G46" s="38" t="s">
        <v>1663</v>
      </c>
      <c r="H46" s="68" t="s">
        <v>3024</v>
      </c>
      <c r="I46" s="31"/>
      <c r="J46" s="32"/>
      <c r="K46" s="33"/>
      <c r="L46" s="34">
        <f t="shared" si="1"/>
        <v>0</v>
      </c>
      <c r="M46" s="33">
        <v>14300</v>
      </c>
    </row>
    <row r="47" spans="1:13" ht="25.5" x14ac:dyDescent="0.3">
      <c r="A47" s="52" t="s">
        <v>3132</v>
      </c>
      <c r="B47" s="53" t="s">
        <v>3129</v>
      </c>
      <c r="C47" s="54">
        <v>43055</v>
      </c>
      <c r="D47" s="92"/>
      <c r="E47" s="76"/>
      <c r="F47" s="76" t="s">
        <v>42</v>
      </c>
      <c r="G47" s="38" t="s">
        <v>1663</v>
      </c>
      <c r="H47" s="68" t="s">
        <v>3060</v>
      </c>
      <c r="I47" s="31"/>
      <c r="J47" s="32"/>
      <c r="K47" s="33"/>
      <c r="L47" s="34">
        <f t="shared" si="1"/>
        <v>0</v>
      </c>
      <c r="M47" s="33">
        <v>15500</v>
      </c>
    </row>
    <row r="48" spans="1:13" ht="25.5" x14ac:dyDescent="0.3">
      <c r="A48" s="52" t="s">
        <v>3133</v>
      </c>
      <c r="B48" s="53" t="s">
        <v>3130</v>
      </c>
      <c r="C48" s="54">
        <v>43063</v>
      </c>
      <c r="D48" s="92"/>
      <c r="E48" s="76"/>
      <c r="F48" s="76" t="s">
        <v>42</v>
      </c>
      <c r="G48" s="38" t="s">
        <v>1663</v>
      </c>
      <c r="H48" s="68" t="s">
        <v>3061</v>
      </c>
      <c r="I48" s="31"/>
      <c r="J48" s="32"/>
      <c r="K48" s="33"/>
      <c r="L48" s="34">
        <f t="shared" si="1"/>
        <v>0</v>
      </c>
      <c r="M48" s="33">
        <v>14300</v>
      </c>
    </row>
    <row r="49" spans="1:13" ht="25.5" x14ac:dyDescent="0.3">
      <c r="A49" s="52" t="s">
        <v>3597</v>
      </c>
      <c r="B49" s="53" t="s">
        <v>3595</v>
      </c>
      <c r="C49" s="54">
        <v>43070</v>
      </c>
      <c r="D49" s="92"/>
      <c r="E49" s="76"/>
      <c r="F49" s="76" t="s">
        <v>42</v>
      </c>
      <c r="G49" s="38" t="s">
        <v>1663</v>
      </c>
      <c r="H49" s="68" t="s">
        <v>3083</v>
      </c>
      <c r="I49" s="31"/>
      <c r="J49" s="32"/>
      <c r="K49" s="33"/>
      <c r="L49" s="34">
        <f t="shared" si="1"/>
        <v>0</v>
      </c>
      <c r="M49" s="33">
        <v>5450</v>
      </c>
    </row>
    <row r="50" spans="1:13" ht="25.5" x14ac:dyDescent="0.3">
      <c r="A50" s="52" t="s">
        <v>3598</v>
      </c>
      <c r="B50" s="53" t="s">
        <v>3596</v>
      </c>
      <c r="C50" s="54">
        <v>43077</v>
      </c>
      <c r="D50" s="92"/>
      <c r="E50" s="76"/>
      <c r="F50" s="76" t="s">
        <v>42</v>
      </c>
      <c r="G50" s="38" t="s">
        <v>1663</v>
      </c>
      <c r="H50" s="68" t="s">
        <v>3353</v>
      </c>
      <c r="I50" s="31"/>
      <c r="J50" s="32"/>
      <c r="K50" s="33"/>
      <c r="L50" s="34">
        <f t="shared" si="1"/>
        <v>0</v>
      </c>
      <c r="M50" s="33">
        <v>13550</v>
      </c>
    </row>
    <row r="51" spans="1:13" x14ac:dyDescent="0.3">
      <c r="A51" s="36"/>
      <c r="B51" s="36"/>
      <c r="C51" s="27"/>
      <c r="D51" s="45"/>
      <c r="E51" s="27"/>
      <c r="F51" s="37"/>
      <c r="G51" s="29"/>
      <c r="H51" s="67"/>
      <c r="I51" s="31"/>
      <c r="J51" s="32"/>
      <c r="K51" s="33"/>
      <c r="L51" s="34">
        <f>J51*K51*0.16</f>
        <v>0</v>
      </c>
      <c r="M51" s="33">
        <f>J51*K51+L51</f>
        <v>0</v>
      </c>
    </row>
    <row r="52" spans="1:13" x14ac:dyDescent="0.3">
      <c r="A52" s="36"/>
      <c r="B52" s="36"/>
      <c r="C52" s="27"/>
      <c r="D52" s="43"/>
      <c r="E52" s="27"/>
      <c r="F52" s="27"/>
      <c r="G52" s="29"/>
      <c r="H52" s="67"/>
      <c r="I52" s="31"/>
      <c r="J52" s="32"/>
      <c r="K52" s="33"/>
      <c r="L52" s="34">
        <f>J52*K52*0.16</f>
        <v>0</v>
      </c>
      <c r="M52" s="33">
        <f>J52*K52+L52</f>
        <v>0</v>
      </c>
    </row>
    <row r="53" spans="1:13" x14ac:dyDescent="0.3">
      <c r="A53" s="36"/>
      <c r="B53" s="36"/>
      <c r="C53" s="27"/>
      <c r="D53" s="43"/>
      <c r="E53" s="27"/>
      <c r="F53" s="27"/>
      <c r="G53" s="29"/>
      <c r="H53" s="67"/>
      <c r="I53" s="31"/>
      <c r="J53" s="32"/>
      <c r="K53" s="33"/>
      <c r="L53" s="34">
        <f>J53*K53*0.16</f>
        <v>0</v>
      </c>
      <c r="M53" s="33">
        <f>J53*K53+L53</f>
        <v>0</v>
      </c>
    </row>
    <row r="54" spans="1:13" x14ac:dyDescent="0.3">
      <c r="A54" s="26"/>
      <c r="B54" s="26"/>
      <c r="C54" s="26"/>
      <c r="D54" s="28"/>
      <c r="E54" s="27"/>
      <c r="F54" s="27"/>
      <c r="G54" s="29"/>
      <c r="H54" s="67"/>
      <c r="I54" s="31"/>
      <c r="J54" s="32"/>
      <c r="K54" s="33"/>
      <c r="L54" s="34"/>
      <c r="M54" s="33">
        <f>SUM(M14:M53)</f>
        <v>348932.21639999992</v>
      </c>
    </row>
    <row r="56" spans="1:13" x14ac:dyDescent="0.3">
      <c r="A56" s="48" t="s">
        <v>35</v>
      </c>
      <c r="B56" s="46" t="s">
        <v>1665</v>
      </c>
    </row>
    <row r="57" spans="1:13" x14ac:dyDescent="0.3">
      <c r="A57" s="18"/>
      <c r="B57" s="15"/>
    </row>
    <row r="58" spans="1:13" x14ac:dyDescent="0.3">
      <c r="A58" s="18"/>
      <c r="B58" s="15"/>
      <c r="D58" s="62"/>
    </row>
    <row r="59" spans="1:13" x14ac:dyDescent="0.3">
      <c r="A59" s="18"/>
      <c r="B59" s="15"/>
    </row>
    <row r="60" spans="1:13" x14ac:dyDescent="0.3">
      <c r="A60" s="18"/>
      <c r="B60" s="15"/>
    </row>
    <row r="61" spans="1:13" x14ac:dyDescent="0.3">
      <c r="A61" s="18"/>
      <c r="B61" s="15"/>
    </row>
    <row r="62" spans="1:13" x14ac:dyDescent="0.3">
      <c r="A62" s="18"/>
      <c r="B62" s="15"/>
    </row>
    <row r="63" spans="1:13" x14ac:dyDescent="0.3">
      <c r="A63" s="18"/>
      <c r="B63" s="15"/>
    </row>
    <row r="64" spans="1:13" x14ac:dyDescent="0.3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3">
      <c r="A65" s="261" t="s">
        <v>27</v>
      </c>
      <c r="B65" s="261"/>
      <c r="C65" s="261"/>
      <c r="D65" s="39"/>
      <c r="E65" s="261" t="s">
        <v>28</v>
      </c>
      <c r="F65" s="261"/>
      <c r="G65" s="39"/>
      <c r="H65" s="167" t="s">
        <v>29</v>
      </c>
      <c r="I65" s="39"/>
      <c r="J65" s="41"/>
      <c r="K65" s="167" t="s">
        <v>30</v>
      </c>
      <c r="L65" s="41"/>
      <c r="M65" s="39"/>
    </row>
    <row r="66" spans="1:13" ht="13.9" customHeight="1" x14ac:dyDescent="0.3">
      <c r="A66" s="263" t="s">
        <v>0</v>
      </c>
      <c r="B66" s="263"/>
      <c r="C66" s="263"/>
      <c r="D66" s="39"/>
      <c r="E66" s="262" t="s">
        <v>1</v>
      </c>
      <c r="F66" s="262"/>
      <c r="G66" s="39"/>
      <c r="H66" s="42" t="s">
        <v>2</v>
      </c>
      <c r="I66" s="39"/>
      <c r="J66" s="262" t="s">
        <v>31</v>
      </c>
      <c r="K66" s="262"/>
      <c r="L66" s="262"/>
      <c r="M66" s="39"/>
    </row>
    <row r="67" spans="1:13" x14ac:dyDescent="0.3">
      <c r="A67" s="253"/>
      <c r="B67" s="253"/>
      <c r="C67" s="253"/>
    </row>
    <row r="68" spans="1:13" s="15" customFormat="1" ht="15" customHeight="1" x14ac:dyDescent="0.25">
      <c r="A68" s="257" t="s">
        <v>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</sheetData>
  <customSheetViews>
    <customSheetView guid="{B46C6F73-E576-4327-952E-D30557363BE2}" showPageBreaks="1" topLeftCell="H37">
      <selection activeCell="L57" sqref="L5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37">
      <selection activeCell="L57" sqref="L5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68:M68"/>
    <mergeCell ref="A11:B11"/>
    <mergeCell ref="C11:G11"/>
    <mergeCell ref="I11:M11"/>
    <mergeCell ref="E65:F65"/>
    <mergeCell ref="E66:F66"/>
    <mergeCell ref="J66:L66"/>
    <mergeCell ref="A65:C65"/>
    <mergeCell ref="A66:C66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85"/>
  <sheetViews>
    <sheetView topLeftCell="H56" zoomScaleNormal="100" workbookViewId="0">
      <selection activeCell="M72" sqref="M72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42578125" style="1" customWidth="1"/>
    <col min="8" max="8" width="30.7109375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8.75" x14ac:dyDescent="0.3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8.75" x14ac:dyDescent="0.3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8.75" x14ac:dyDescent="0.3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8.75" x14ac:dyDescent="0.3">
      <c r="A6" s="168" t="s">
        <v>7</v>
      </c>
      <c r="B6" s="48" t="s">
        <v>8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3" ht="18.75" x14ac:dyDescent="0.3">
      <c r="A7" s="18"/>
      <c r="B7" s="1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23.45" customHeight="1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8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ht="18.600000000000001" customHeight="1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1662</v>
      </c>
      <c r="D12" s="259"/>
      <c r="E12" s="259"/>
      <c r="F12" s="259"/>
      <c r="G12" s="259"/>
      <c r="H12" s="8" t="s">
        <v>13</v>
      </c>
      <c r="I12" s="271" t="s">
        <v>3292</v>
      </c>
      <c r="J12" s="271"/>
      <c r="K12" s="271"/>
      <c r="L12" s="271"/>
      <c r="M12" s="271"/>
    </row>
    <row r="13" spans="1:13" ht="23.45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ht="25.5" x14ac:dyDescent="0.3">
      <c r="A15" s="52" t="s">
        <v>2850</v>
      </c>
      <c r="B15" s="53" t="s">
        <v>2847</v>
      </c>
      <c r="C15" s="54">
        <v>42986</v>
      </c>
      <c r="D15" s="75"/>
      <c r="E15" s="76"/>
      <c r="F15" s="76" t="s">
        <v>42</v>
      </c>
      <c r="G15" s="38" t="s">
        <v>1663</v>
      </c>
      <c r="H15" s="77" t="s">
        <v>1660</v>
      </c>
      <c r="I15" s="50"/>
      <c r="J15" s="78"/>
      <c r="K15" s="138"/>
      <c r="L15" s="34">
        <f t="shared" ref="L15:L25" si="0">J15*K15*0.16</f>
        <v>0</v>
      </c>
      <c r="M15" s="33">
        <v>16300</v>
      </c>
    </row>
    <row r="16" spans="1:13" ht="25.5" x14ac:dyDescent="0.3">
      <c r="A16" s="52" t="s">
        <v>2851</v>
      </c>
      <c r="B16" s="53" t="s">
        <v>2848</v>
      </c>
      <c r="C16" s="54">
        <v>42993</v>
      </c>
      <c r="D16" s="75"/>
      <c r="E16" s="76"/>
      <c r="F16" s="76" t="s">
        <v>42</v>
      </c>
      <c r="G16" s="38" t="s">
        <v>1663</v>
      </c>
      <c r="H16" s="77" t="s">
        <v>1667</v>
      </c>
      <c r="I16" s="50"/>
      <c r="J16" s="78"/>
      <c r="K16" s="138"/>
      <c r="L16" s="34">
        <f t="shared" si="0"/>
        <v>0</v>
      </c>
      <c r="M16" s="33">
        <v>17200</v>
      </c>
    </row>
    <row r="17" spans="1:13" ht="25.5" x14ac:dyDescent="0.3">
      <c r="A17" s="52" t="s">
        <v>2852</v>
      </c>
      <c r="B17" s="53" t="s">
        <v>2849</v>
      </c>
      <c r="C17" s="54">
        <v>43000</v>
      </c>
      <c r="D17" s="75"/>
      <c r="E17" s="76"/>
      <c r="F17" s="76" t="s">
        <v>42</v>
      </c>
      <c r="G17" s="38" t="s">
        <v>1663</v>
      </c>
      <c r="H17" s="77" t="s">
        <v>2031</v>
      </c>
      <c r="I17" s="50"/>
      <c r="J17" s="78"/>
      <c r="K17" s="138"/>
      <c r="L17" s="34">
        <f t="shared" si="0"/>
        <v>0</v>
      </c>
      <c r="M17" s="33">
        <v>19300</v>
      </c>
    </row>
    <row r="18" spans="1:13" x14ac:dyDescent="0.3">
      <c r="A18" s="52" t="s">
        <v>2870</v>
      </c>
      <c r="B18" s="53" t="s">
        <v>2869</v>
      </c>
      <c r="C18" s="54">
        <v>42996</v>
      </c>
      <c r="D18" s="75">
        <v>102</v>
      </c>
      <c r="E18" s="76">
        <v>42985</v>
      </c>
      <c r="F18" s="76" t="s">
        <v>630</v>
      </c>
      <c r="G18" s="29" t="s">
        <v>94</v>
      </c>
      <c r="H18" s="77" t="s">
        <v>81</v>
      </c>
      <c r="I18" s="50" t="s">
        <v>424</v>
      </c>
      <c r="J18" s="78">
        <v>5</v>
      </c>
      <c r="K18" s="139">
        <v>3017.24</v>
      </c>
      <c r="L18" s="34">
        <f t="shared" si="0"/>
        <v>2413.7919999999999</v>
      </c>
      <c r="M18" s="33">
        <f>J18*K18+L18+0.01</f>
        <v>17500.001999999997</v>
      </c>
    </row>
    <row r="19" spans="1:13" x14ac:dyDescent="0.3">
      <c r="A19" s="52" t="s">
        <v>2876</v>
      </c>
      <c r="B19" s="53" t="s">
        <v>2875</v>
      </c>
      <c r="C19" s="54">
        <v>42996</v>
      </c>
      <c r="D19" s="92" t="s">
        <v>2093</v>
      </c>
      <c r="E19" s="76">
        <v>42986</v>
      </c>
      <c r="F19" s="76" t="s">
        <v>666</v>
      </c>
      <c r="G19" s="29" t="s">
        <v>80</v>
      </c>
      <c r="H19" s="67" t="s">
        <v>84</v>
      </c>
      <c r="I19" s="31" t="s">
        <v>96</v>
      </c>
      <c r="J19" s="32">
        <v>150</v>
      </c>
      <c r="K19" s="140">
        <v>95</v>
      </c>
      <c r="L19" s="34">
        <f t="shared" si="0"/>
        <v>2280</v>
      </c>
      <c r="M19" s="33">
        <f>J19*K19+L19</f>
        <v>16530</v>
      </c>
    </row>
    <row r="20" spans="1:13" x14ac:dyDescent="0.3">
      <c r="A20" s="52" t="s">
        <v>2876</v>
      </c>
      <c r="B20" s="53" t="s">
        <v>2875</v>
      </c>
      <c r="C20" s="54">
        <v>42996</v>
      </c>
      <c r="D20" s="92" t="s">
        <v>2093</v>
      </c>
      <c r="E20" s="76">
        <v>42986</v>
      </c>
      <c r="F20" s="76" t="s">
        <v>666</v>
      </c>
      <c r="G20" s="29" t="s">
        <v>80</v>
      </c>
      <c r="H20" s="67" t="s">
        <v>280</v>
      </c>
      <c r="I20" s="31" t="s">
        <v>96</v>
      </c>
      <c r="J20" s="32">
        <v>14</v>
      </c>
      <c r="K20" s="140">
        <v>169.65</v>
      </c>
      <c r="L20" s="34">
        <f t="shared" si="0"/>
        <v>380.01600000000002</v>
      </c>
      <c r="M20" s="33">
        <f>J20*K20+L20</f>
        <v>2755.116</v>
      </c>
    </row>
    <row r="21" spans="1:13" s="14" customFormat="1" ht="13.5" x14ac:dyDescent="0.25">
      <c r="A21" s="52" t="s">
        <v>2876</v>
      </c>
      <c r="B21" s="53" t="s">
        <v>2875</v>
      </c>
      <c r="C21" s="54">
        <v>42996</v>
      </c>
      <c r="D21" s="92" t="s">
        <v>2093</v>
      </c>
      <c r="E21" s="76">
        <v>42986</v>
      </c>
      <c r="F21" s="76" t="s">
        <v>666</v>
      </c>
      <c r="G21" s="29" t="s">
        <v>80</v>
      </c>
      <c r="H21" s="67" t="s">
        <v>136</v>
      </c>
      <c r="I21" s="31" t="s">
        <v>295</v>
      </c>
      <c r="J21" s="32">
        <v>200</v>
      </c>
      <c r="K21" s="140">
        <v>25</v>
      </c>
      <c r="L21" s="34">
        <f t="shared" si="0"/>
        <v>800</v>
      </c>
      <c r="M21" s="33">
        <f>J21*K21+L21</f>
        <v>5800</v>
      </c>
    </row>
    <row r="22" spans="1:13" x14ac:dyDescent="0.3">
      <c r="A22" s="52" t="s">
        <v>2876</v>
      </c>
      <c r="B22" s="53" t="s">
        <v>2875</v>
      </c>
      <c r="C22" s="54">
        <v>42996</v>
      </c>
      <c r="D22" s="92" t="s">
        <v>2093</v>
      </c>
      <c r="E22" s="76">
        <v>42986</v>
      </c>
      <c r="F22" s="76" t="s">
        <v>666</v>
      </c>
      <c r="G22" s="29" t="s">
        <v>80</v>
      </c>
      <c r="H22" s="68" t="s">
        <v>2094</v>
      </c>
      <c r="I22" s="31" t="s">
        <v>96</v>
      </c>
      <c r="J22" s="32">
        <v>5</v>
      </c>
      <c r="K22" s="140">
        <v>155</v>
      </c>
      <c r="L22" s="34">
        <f t="shared" si="0"/>
        <v>124</v>
      </c>
      <c r="M22" s="33">
        <f>J22*K22+L22</f>
        <v>899</v>
      </c>
    </row>
    <row r="23" spans="1:13" x14ac:dyDescent="0.3">
      <c r="A23" s="52" t="s">
        <v>2876</v>
      </c>
      <c r="B23" s="53" t="s">
        <v>2875</v>
      </c>
      <c r="C23" s="54">
        <v>42996</v>
      </c>
      <c r="D23" s="92" t="s">
        <v>2093</v>
      </c>
      <c r="E23" s="76">
        <v>42986</v>
      </c>
      <c r="F23" s="76" t="s">
        <v>666</v>
      </c>
      <c r="G23" s="29" t="s">
        <v>80</v>
      </c>
      <c r="H23" s="68" t="s">
        <v>1748</v>
      </c>
      <c r="I23" s="31" t="s">
        <v>295</v>
      </c>
      <c r="J23" s="32">
        <v>20</v>
      </c>
      <c r="K23" s="140">
        <v>28.45</v>
      </c>
      <c r="L23" s="34">
        <f t="shared" si="0"/>
        <v>91.04</v>
      </c>
      <c r="M23" s="33">
        <f>J23*K23+L23</f>
        <v>660.04</v>
      </c>
    </row>
    <row r="24" spans="1:13" x14ac:dyDescent="0.3">
      <c r="A24" s="52" t="s">
        <v>2876</v>
      </c>
      <c r="B24" s="53" t="s">
        <v>2875</v>
      </c>
      <c r="C24" s="54">
        <v>42996</v>
      </c>
      <c r="D24" s="92" t="s">
        <v>2093</v>
      </c>
      <c r="E24" s="76">
        <v>42986</v>
      </c>
      <c r="F24" s="76" t="s">
        <v>666</v>
      </c>
      <c r="G24" s="29" t="s">
        <v>80</v>
      </c>
      <c r="H24" s="68" t="s">
        <v>1258</v>
      </c>
      <c r="I24" s="31" t="s">
        <v>295</v>
      </c>
      <c r="J24" s="32">
        <v>5</v>
      </c>
      <c r="K24" s="140">
        <v>28.45</v>
      </c>
      <c r="L24" s="34">
        <f t="shared" si="0"/>
        <v>22.76</v>
      </c>
      <c r="M24" s="33">
        <f>J24*K24+L24-0.01</f>
        <v>165</v>
      </c>
    </row>
    <row r="25" spans="1:13" x14ac:dyDescent="0.3">
      <c r="A25" s="52" t="s">
        <v>2876</v>
      </c>
      <c r="B25" s="53" t="s">
        <v>2875</v>
      </c>
      <c r="C25" s="54">
        <v>42996</v>
      </c>
      <c r="D25" s="92" t="s">
        <v>2093</v>
      </c>
      <c r="E25" s="76">
        <v>42986</v>
      </c>
      <c r="F25" s="76" t="s">
        <v>666</v>
      </c>
      <c r="G25" s="29" t="s">
        <v>80</v>
      </c>
      <c r="H25" s="68" t="s">
        <v>584</v>
      </c>
      <c r="I25" s="31" t="s">
        <v>295</v>
      </c>
      <c r="J25" s="32">
        <v>150</v>
      </c>
      <c r="K25" s="33">
        <v>25</v>
      </c>
      <c r="L25" s="34">
        <f t="shared" si="0"/>
        <v>600</v>
      </c>
      <c r="M25" s="33">
        <f t="shared" ref="M25:M32" si="1">J25*K25+L25</f>
        <v>4350</v>
      </c>
    </row>
    <row r="26" spans="1:13" x14ac:dyDescent="0.3">
      <c r="A26" s="52" t="s">
        <v>2872</v>
      </c>
      <c r="B26" s="53" t="s">
        <v>2871</v>
      </c>
      <c r="C26" s="54">
        <v>42996</v>
      </c>
      <c r="D26" s="92" t="s">
        <v>2095</v>
      </c>
      <c r="E26" s="76">
        <v>42986</v>
      </c>
      <c r="F26" s="76" t="s">
        <v>630</v>
      </c>
      <c r="G26" s="29" t="s">
        <v>80</v>
      </c>
      <c r="H26" s="68" t="s">
        <v>93</v>
      </c>
      <c r="I26" s="31" t="s">
        <v>424</v>
      </c>
      <c r="J26" s="32">
        <v>5</v>
      </c>
      <c r="K26" s="33">
        <v>2586.1999999999998</v>
      </c>
      <c r="L26" s="34">
        <f t="shared" ref="L26:L50" si="2">J26*K26*0.16</f>
        <v>2068.96</v>
      </c>
      <c r="M26" s="33">
        <f t="shared" si="1"/>
        <v>14999.96</v>
      </c>
    </row>
    <row r="27" spans="1:13" x14ac:dyDescent="0.3">
      <c r="A27" s="52" t="s">
        <v>2864</v>
      </c>
      <c r="B27" s="53" t="s">
        <v>2863</v>
      </c>
      <c r="C27" s="54">
        <v>42996</v>
      </c>
      <c r="D27" s="92" t="s">
        <v>2101</v>
      </c>
      <c r="E27" s="76">
        <v>42985</v>
      </c>
      <c r="F27" s="76" t="s">
        <v>631</v>
      </c>
      <c r="G27" s="29" t="s">
        <v>138</v>
      </c>
      <c r="H27" s="68" t="s">
        <v>411</v>
      </c>
      <c r="I27" s="31" t="s">
        <v>142</v>
      </c>
      <c r="J27" s="32">
        <v>3</v>
      </c>
      <c r="K27" s="33">
        <v>1540</v>
      </c>
      <c r="L27" s="34">
        <f t="shared" si="2"/>
        <v>739.2</v>
      </c>
      <c r="M27" s="33">
        <f t="shared" si="1"/>
        <v>5359.2</v>
      </c>
    </row>
    <row r="28" spans="1:13" x14ac:dyDescent="0.3">
      <c r="A28" s="52" t="s">
        <v>2864</v>
      </c>
      <c r="B28" s="53" t="s">
        <v>2863</v>
      </c>
      <c r="C28" s="54">
        <v>42996</v>
      </c>
      <c r="D28" s="92" t="s">
        <v>2101</v>
      </c>
      <c r="E28" s="76">
        <v>42985</v>
      </c>
      <c r="F28" s="76" t="s">
        <v>631</v>
      </c>
      <c r="G28" s="29" t="s">
        <v>138</v>
      </c>
      <c r="H28" s="68" t="s">
        <v>410</v>
      </c>
      <c r="I28" s="31" t="s">
        <v>142</v>
      </c>
      <c r="J28" s="32">
        <v>2</v>
      </c>
      <c r="K28" s="33">
        <v>1485</v>
      </c>
      <c r="L28" s="34">
        <f t="shared" si="2"/>
        <v>475.2</v>
      </c>
      <c r="M28" s="33">
        <f t="shared" si="1"/>
        <v>3445.2</v>
      </c>
    </row>
    <row r="29" spans="1:13" x14ac:dyDescent="0.3">
      <c r="A29" s="52" t="s">
        <v>2864</v>
      </c>
      <c r="B29" s="53" t="s">
        <v>2863</v>
      </c>
      <c r="C29" s="54">
        <v>42996</v>
      </c>
      <c r="D29" s="92" t="s">
        <v>2101</v>
      </c>
      <c r="E29" s="76">
        <v>42985</v>
      </c>
      <c r="F29" s="76" t="s">
        <v>631</v>
      </c>
      <c r="G29" s="29" t="s">
        <v>138</v>
      </c>
      <c r="H29" s="68" t="s">
        <v>78</v>
      </c>
      <c r="I29" s="31" t="s">
        <v>142</v>
      </c>
      <c r="J29" s="32">
        <v>5</v>
      </c>
      <c r="K29" s="33">
        <v>495</v>
      </c>
      <c r="L29" s="34">
        <f t="shared" si="2"/>
        <v>396</v>
      </c>
      <c r="M29" s="33">
        <f t="shared" si="1"/>
        <v>2871</v>
      </c>
    </row>
    <row r="30" spans="1:13" x14ac:dyDescent="0.3">
      <c r="A30" s="52" t="s">
        <v>2867</v>
      </c>
      <c r="B30" s="53" t="s">
        <v>2865</v>
      </c>
      <c r="C30" s="54">
        <v>42999</v>
      </c>
      <c r="D30" s="92" t="s">
        <v>2116</v>
      </c>
      <c r="E30" s="76">
        <v>42992</v>
      </c>
      <c r="F30" s="76" t="s">
        <v>631</v>
      </c>
      <c r="G30" s="29" t="s">
        <v>214</v>
      </c>
      <c r="H30" s="68" t="s">
        <v>411</v>
      </c>
      <c r="I30" s="31" t="s">
        <v>142</v>
      </c>
      <c r="J30" s="32">
        <v>3</v>
      </c>
      <c r="K30" s="33">
        <v>1540</v>
      </c>
      <c r="L30" s="34">
        <f t="shared" si="2"/>
        <v>739.2</v>
      </c>
      <c r="M30" s="33">
        <f t="shared" si="1"/>
        <v>5359.2</v>
      </c>
    </row>
    <row r="31" spans="1:13" x14ac:dyDescent="0.3">
      <c r="A31" s="52" t="s">
        <v>2868</v>
      </c>
      <c r="B31" s="53" t="s">
        <v>2866</v>
      </c>
      <c r="C31" s="54">
        <v>42999</v>
      </c>
      <c r="D31" s="92" t="s">
        <v>2117</v>
      </c>
      <c r="E31" s="76">
        <v>42992</v>
      </c>
      <c r="F31" s="76" t="s">
        <v>631</v>
      </c>
      <c r="G31" s="29" t="s">
        <v>214</v>
      </c>
      <c r="H31" s="68" t="s">
        <v>410</v>
      </c>
      <c r="I31" s="31" t="s">
        <v>142</v>
      </c>
      <c r="J31" s="32">
        <v>2</v>
      </c>
      <c r="K31" s="33">
        <v>1540</v>
      </c>
      <c r="L31" s="34">
        <f t="shared" si="2"/>
        <v>492.8</v>
      </c>
      <c r="M31" s="33">
        <f t="shared" si="1"/>
        <v>3572.8</v>
      </c>
    </row>
    <row r="32" spans="1:13" x14ac:dyDescent="0.3">
      <c r="A32" s="52" t="s">
        <v>2874</v>
      </c>
      <c r="B32" s="53" t="s">
        <v>2873</v>
      </c>
      <c r="C32" s="54">
        <v>43000</v>
      </c>
      <c r="D32" s="92" t="s">
        <v>2129</v>
      </c>
      <c r="E32" s="76">
        <v>42992</v>
      </c>
      <c r="F32" s="76" t="s">
        <v>630</v>
      </c>
      <c r="G32" s="29" t="s">
        <v>94</v>
      </c>
      <c r="H32" s="68" t="s">
        <v>2123</v>
      </c>
      <c r="I32" s="31" t="s">
        <v>99</v>
      </c>
      <c r="J32" s="32">
        <v>1</v>
      </c>
      <c r="K32" s="33">
        <v>7500</v>
      </c>
      <c r="L32" s="34">
        <f t="shared" si="2"/>
        <v>1200</v>
      </c>
      <c r="M32" s="33">
        <f t="shared" si="1"/>
        <v>8700</v>
      </c>
    </row>
    <row r="33" spans="1:13" ht="25.5" x14ac:dyDescent="0.3">
      <c r="A33" s="52" t="s">
        <v>2858</v>
      </c>
      <c r="B33" s="53" t="s">
        <v>2853</v>
      </c>
      <c r="C33" s="54">
        <v>43007</v>
      </c>
      <c r="D33" s="92"/>
      <c r="E33" s="76"/>
      <c r="F33" s="76" t="s">
        <v>42</v>
      </c>
      <c r="G33" s="29" t="s">
        <v>1663</v>
      </c>
      <c r="H33" s="68" t="s">
        <v>2187</v>
      </c>
      <c r="I33" s="31"/>
      <c r="J33" s="32"/>
      <c r="K33" s="33"/>
      <c r="L33" s="34">
        <f t="shared" si="2"/>
        <v>0</v>
      </c>
      <c r="M33" s="33">
        <v>18700</v>
      </c>
    </row>
    <row r="34" spans="1:13" ht="25.5" x14ac:dyDescent="0.3">
      <c r="A34" s="52" t="s">
        <v>2859</v>
      </c>
      <c r="B34" s="53" t="s">
        <v>2854</v>
      </c>
      <c r="C34" s="54">
        <v>43013</v>
      </c>
      <c r="D34" s="92"/>
      <c r="E34" s="76"/>
      <c r="F34" s="76" t="s">
        <v>42</v>
      </c>
      <c r="G34" s="29" t="s">
        <v>1663</v>
      </c>
      <c r="H34" s="68" t="s">
        <v>2457</v>
      </c>
      <c r="I34" s="31"/>
      <c r="J34" s="32"/>
      <c r="K34" s="33"/>
      <c r="L34" s="34">
        <f t="shared" si="2"/>
        <v>0</v>
      </c>
      <c r="M34" s="33">
        <v>18700</v>
      </c>
    </row>
    <row r="35" spans="1:13" ht="25.5" x14ac:dyDescent="0.3">
      <c r="A35" s="52" t="s">
        <v>2860</v>
      </c>
      <c r="B35" s="53" t="s">
        <v>2855</v>
      </c>
      <c r="C35" s="54">
        <v>43021</v>
      </c>
      <c r="D35" s="92"/>
      <c r="E35" s="76"/>
      <c r="F35" s="76" t="s">
        <v>42</v>
      </c>
      <c r="G35" s="29" t="s">
        <v>1663</v>
      </c>
      <c r="H35" s="68" t="s">
        <v>2459</v>
      </c>
      <c r="I35" s="31"/>
      <c r="J35" s="32"/>
      <c r="K35" s="33"/>
      <c r="L35" s="34">
        <f t="shared" si="2"/>
        <v>0</v>
      </c>
      <c r="M35" s="33">
        <v>14950</v>
      </c>
    </row>
    <row r="36" spans="1:13" ht="25.5" x14ac:dyDescent="0.3">
      <c r="A36" s="52" t="s">
        <v>2861</v>
      </c>
      <c r="B36" s="53" t="s">
        <v>2856</v>
      </c>
      <c r="C36" s="54">
        <v>43028</v>
      </c>
      <c r="D36" s="92"/>
      <c r="E36" s="76"/>
      <c r="F36" s="76" t="s">
        <v>42</v>
      </c>
      <c r="G36" s="29" t="s">
        <v>1663</v>
      </c>
      <c r="H36" s="68" t="s">
        <v>2510</v>
      </c>
      <c r="I36" s="31"/>
      <c r="J36" s="32"/>
      <c r="K36" s="33"/>
      <c r="L36" s="34">
        <f t="shared" si="2"/>
        <v>0</v>
      </c>
      <c r="M36" s="33">
        <v>20050</v>
      </c>
    </row>
    <row r="37" spans="1:13" ht="25.5" x14ac:dyDescent="0.3">
      <c r="A37" s="52" t="s">
        <v>2862</v>
      </c>
      <c r="B37" s="53" t="s">
        <v>2857</v>
      </c>
      <c r="C37" s="54">
        <v>43035</v>
      </c>
      <c r="D37" s="92"/>
      <c r="E37" s="76"/>
      <c r="F37" s="76" t="s">
        <v>42</v>
      </c>
      <c r="G37" s="29" t="s">
        <v>1663</v>
      </c>
      <c r="H37" s="68" t="s">
        <v>2601</v>
      </c>
      <c r="I37" s="31"/>
      <c r="J37" s="32"/>
      <c r="K37" s="33"/>
      <c r="L37" s="34">
        <f t="shared" si="2"/>
        <v>0</v>
      </c>
      <c r="M37" s="33">
        <v>20050</v>
      </c>
    </row>
    <row r="38" spans="1:13" ht="25.5" x14ac:dyDescent="0.3">
      <c r="A38" s="52" t="s">
        <v>3272</v>
      </c>
      <c r="B38" s="53" t="s">
        <v>3270</v>
      </c>
      <c r="C38" s="54">
        <v>43042</v>
      </c>
      <c r="D38" s="92"/>
      <c r="E38" s="76"/>
      <c r="F38" s="76" t="s">
        <v>42</v>
      </c>
      <c r="G38" s="29" t="s">
        <v>1663</v>
      </c>
      <c r="H38" s="68" t="s">
        <v>2603</v>
      </c>
      <c r="I38" s="31"/>
      <c r="J38" s="32"/>
      <c r="K38" s="33"/>
      <c r="L38" s="34">
        <f t="shared" si="2"/>
        <v>0</v>
      </c>
      <c r="M38" s="33">
        <v>13650</v>
      </c>
    </row>
    <row r="39" spans="1:13" x14ac:dyDescent="0.3">
      <c r="A39" s="52" t="s">
        <v>3275</v>
      </c>
      <c r="B39" s="53" t="s">
        <v>3274</v>
      </c>
      <c r="C39" s="54">
        <v>43042</v>
      </c>
      <c r="D39" s="92" t="s">
        <v>2953</v>
      </c>
      <c r="E39" s="76">
        <v>43035</v>
      </c>
      <c r="F39" s="76" t="s">
        <v>726</v>
      </c>
      <c r="G39" s="29" t="s">
        <v>2954</v>
      </c>
      <c r="H39" s="68" t="s">
        <v>1212</v>
      </c>
      <c r="I39" s="31" t="s">
        <v>96</v>
      </c>
      <c r="J39" s="32">
        <v>1</v>
      </c>
      <c r="K39" s="32">
        <v>2413.79</v>
      </c>
      <c r="L39" s="34">
        <f t="shared" si="2"/>
        <v>386.20640000000003</v>
      </c>
      <c r="M39" s="33">
        <f>J39*K39+L39</f>
        <v>2799.9964</v>
      </c>
    </row>
    <row r="40" spans="1:13" ht="63.75" x14ac:dyDescent="0.3">
      <c r="A40" s="52" t="s">
        <v>3275</v>
      </c>
      <c r="B40" s="53" t="s">
        <v>3274</v>
      </c>
      <c r="C40" s="54">
        <v>43042</v>
      </c>
      <c r="D40" s="92" t="s">
        <v>2953</v>
      </c>
      <c r="E40" s="76">
        <v>43035</v>
      </c>
      <c r="F40" s="76" t="s">
        <v>726</v>
      </c>
      <c r="G40" s="29" t="s">
        <v>2954</v>
      </c>
      <c r="H40" s="68" t="s">
        <v>2955</v>
      </c>
      <c r="I40" s="31" t="s">
        <v>96</v>
      </c>
      <c r="J40" s="32">
        <v>1</v>
      </c>
      <c r="K40" s="32">
        <v>6724.13</v>
      </c>
      <c r="L40" s="34">
        <f t="shared" si="2"/>
        <v>1075.8607999999999</v>
      </c>
      <c r="M40" s="33">
        <f>J40*K40+L40</f>
        <v>7799.9907999999996</v>
      </c>
    </row>
    <row r="41" spans="1:13" ht="25.5" x14ac:dyDescent="0.3">
      <c r="A41" s="52" t="s">
        <v>3275</v>
      </c>
      <c r="B41" s="53" t="s">
        <v>3274</v>
      </c>
      <c r="C41" s="54">
        <v>43042</v>
      </c>
      <c r="D41" s="92" t="s">
        <v>2953</v>
      </c>
      <c r="E41" s="76">
        <v>43035</v>
      </c>
      <c r="F41" s="76" t="s">
        <v>726</v>
      </c>
      <c r="G41" s="29" t="s">
        <v>2954</v>
      </c>
      <c r="H41" s="68" t="s">
        <v>2956</v>
      </c>
      <c r="I41" s="31" t="s">
        <v>96</v>
      </c>
      <c r="J41" s="32">
        <v>1</v>
      </c>
      <c r="K41" s="32">
        <v>6034.49</v>
      </c>
      <c r="L41" s="34">
        <f t="shared" si="2"/>
        <v>965.51839999999993</v>
      </c>
      <c r="M41" s="33">
        <f>J41*K41+L41</f>
        <v>7000.0083999999997</v>
      </c>
    </row>
    <row r="42" spans="1:13" ht="25.5" x14ac:dyDescent="0.3">
      <c r="A42" s="52" t="s">
        <v>3275</v>
      </c>
      <c r="B42" s="53" t="s">
        <v>3274</v>
      </c>
      <c r="C42" s="54">
        <v>43042</v>
      </c>
      <c r="D42" s="92" t="s">
        <v>2953</v>
      </c>
      <c r="E42" s="76">
        <v>43035</v>
      </c>
      <c r="F42" s="76" t="s">
        <v>726</v>
      </c>
      <c r="G42" s="29" t="s">
        <v>2954</v>
      </c>
      <c r="H42" s="68" t="s">
        <v>2957</v>
      </c>
      <c r="I42" s="31" t="s">
        <v>96</v>
      </c>
      <c r="J42" s="32">
        <v>1</v>
      </c>
      <c r="K42" s="32">
        <v>5172.42</v>
      </c>
      <c r="L42" s="34">
        <f t="shared" si="2"/>
        <v>827.58720000000005</v>
      </c>
      <c r="M42" s="33">
        <f>J42*K42+L42</f>
        <v>6000.0072</v>
      </c>
    </row>
    <row r="43" spans="1:13" ht="63.75" x14ac:dyDescent="0.3">
      <c r="A43" s="52" t="s">
        <v>3275</v>
      </c>
      <c r="B43" s="53" t="s">
        <v>3274</v>
      </c>
      <c r="C43" s="54">
        <v>43042</v>
      </c>
      <c r="D43" s="92" t="s">
        <v>2953</v>
      </c>
      <c r="E43" s="76">
        <v>43035</v>
      </c>
      <c r="F43" s="76" t="s">
        <v>726</v>
      </c>
      <c r="G43" s="29" t="s">
        <v>2954</v>
      </c>
      <c r="H43" s="68" t="s">
        <v>2958</v>
      </c>
      <c r="I43" s="31" t="s">
        <v>96</v>
      </c>
      <c r="J43" s="32">
        <v>1</v>
      </c>
      <c r="K43" s="32">
        <v>8060.34</v>
      </c>
      <c r="L43" s="34">
        <f t="shared" si="2"/>
        <v>1289.6544000000001</v>
      </c>
      <c r="M43" s="33">
        <f>J43*K43+L43</f>
        <v>9349.9943999999996</v>
      </c>
    </row>
    <row r="44" spans="1:13" x14ac:dyDescent="0.3">
      <c r="A44" s="52" t="s">
        <v>3277</v>
      </c>
      <c r="B44" s="53" t="s">
        <v>3276</v>
      </c>
      <c r="C44" s="54">
        <v>43042</v>
      </c>
      <c r="D44" s="92" t="s">
        <v>2968</v>
      </c>
      <c r="E44" s="76">
        <v>43035</v>
      </c>
      <c r="F44" s="76" t="s">
        <v>630</v>
      </c>
      <c r="G44" s="29" t="s">
        <v>94</v>
      </c>
      <c r="H44" s="68" t="s">
        <v>81</v>
      </c>
      <c r="I44" s="31" t="s">
        <v>306</v>
      </c>
      <c r="J44" s="32">
        <v>45</v>
      </c>
      <c r="K44" s="33">
        <v>150.86000000000001</v>
      </c>
      <c r="L44" s="34">
        <f t="shared" si="2"/>
        <v>1086.1920000000002</v>
      </c>
      <c r="M44" s="33">
        <f>J44*K44+L44+0.11</f>
        <v>7875.0020000000004</v>
      </c>
    </row>
    <row r="45" spans="1:13" x14ac:dyDescent="0.3">
      <c r="A45" s="52" t="s">
        <v>3279</v>
      </c>
      <c r="B45" s="53" t="s">
        <v>3278</v>
      </c>
      <c r="C45" s="54">
        <v>43042</v>
      </c>
      <c r="D45" s="92" t="s">
        <v>2983</v>
      </c>
      <c r="E45" s="76">
        <v>43032</v>
      </c>
      <c r="F45" s="76" t="s">
        <v>666</v>
      </c>
      <c r="G45" s="29" t="s">
        <v>80</v>
      </c>
      <c r="H45" s="68" t="s">
        <v>280</v>
      </c>
      <c r="I45" s="31" t="s">
        <v>96</v>
      </c>
      <c r="J45" s="32">
        <v>6</v>
      </c>
      <c r="K45" s="33">
        <v>169.65</v>
      </c>
      <c r="L45" s="34">
        <f t="shared" si="2"/>
        <v>162.864</v>
      </c>
      <c r="M45" s="33">
        <f t="shared" ref="M45:M50" si="3">J45*K45+L45</f>
        <v>1180.7640000000001</v>
      </c>
    </row>
    <row r="46" spans="1:13" x14ac:dyDescent="0.3">
      <c r="A46" s="52" t="s">
        <v>3279</v>
      </c>
      <c r="B46" s="53" t="s">
        <v>3278</v>
      </c>
      <c r="C46" s="54">
        <v>43042</v>
      </c>
      <c r="D46" s="92" t="s">
        <v>2983</v>
      </c>
      <c r="E46" s="76">
        <v>43032</v>
      </c>
      <c r="F46" s="76" t="s">
        <v>666</v>
      </c>
      <c r="G46" s="29" t="s">
        <v>80</v>
      </c>
      <c r="H46" s="68" t="s">
        <v>136</v>
      </c>
      <c r="I46" s="31" t="s">
        <v>295</v>
      </c>
      <c r="J46" s="32">
        <v>30</v>
      </c>
      <c r="K46" s="33">
        <v>25</v>
      </c>
      <c r="L46" s="34">
        <f t="shared" si="2"/>
        <v>120</v>
      </c>
      <c r="M46" s="33">
        <f t="shared" si="3"/>
        <v>870</v>
      </c>
    </row>
    <row r="47" spans="1:13" x14ac:dyDescent="0.3">
      <c r="A47" s="52" t="s">
        <v>3279</v>
      </c>
      <c r="B47" s="53" t="s">
        <v>3278</v>
      </c>
      <c r="C47" s="54">
        <v>43042</v>
      </c>
      <c r="D47" s="92" t="s">
        <v>2983</v>
      </c>
      <c r="E47" s="76">
        <v>43032</v>
      </c>
      <c r="F47" s="76" t="s">
        <v>666</v>
      </c>
      <c r="G47" s="29" t="s">
        <v>80</v>
      </c>
      <c r="H47" s="68" t="s">
        <v>2984</v>
      </c>
      <c r="I47" s="31" t="s">
        <v>295</v>
      </c>
      <c r="J47" s="32">
        <v>5</v>
      </c>
      <c r="K47" s="33">
        <v>28.45</v>
      </c>
      <c r="L47" s="34">
        <f t="shared" si="2"/>
        <v>22.76</v>
      </c>
      <c r="M47" s="33">
        <f t="shared" si="3"/>
        <v>165.01</v>
      </c>
    </row>
    <row r="48" spans="1:13" x14ac:dyDescent="0.3">
      <c r="A48" s="52" t="s">
        <v>3279</v>
      </c>
      <c r="B48" s="53" t="s">
        <v>3278</v>
      </c>
      <c r="C48" s="54">
        <v>43042</v>
      </c>
      <c r="D48" s="92" t="s">
        <v>2983</v>
      </c>
      <c r="E48" s="76">
        <v>43032</v>
      </c>
      <c r="F48" s="76" t="s">
        <v>666</v>
      </c>
      <c r="G48" s="29" t="s">
        <v>80</v>
      </c>
      <c r="H48" s="68" t="s">
        <v>584</v>
      </c>
      <c r="I48" s="31" t="s">
        <v>295</v>
      </c>
      <c r="J48" s="32">
        <v>10</v>
      </c>
      <c r="K48" s="33">
        <v>25</v>
      </c>
      <c r="L48" s="34">
        <f t="shared" si="2"/>
        <v>40</v>
      </c>
      <c r="M48" s="33">
        <f t="shared" si="3"/>
        <v>290</v>
      </c>
    </row>
    <row r="49" spans="1:13" x14ac:dyDescent="0.3">
      <c r="A49" s="52" t="s">
        <v>3282</v>
      </c>
      <c r="B49" s="53" t="s">
        <v>3280</v>
      </c>
      <c r="C49" s="54">
        <v>43049</v>
      </c>
      <c r="D49" s="92" t="s">
        <v>2996</v>
      </c>
      <c r="E49" s="76">
        <v>43042</v>
      </c>
      <c r="F49" s="76" t="s">
        <v>630</v>
      </c>
      <c r="G49" s="29" t="s">
        <v>94</v>
      </c>
      <c r="H49" s="68" t="s">
        <v>93</v>
      </c>
      <c r="I49" s="31" t="s">
        <v>424</v>
      </c>
      <c r="J49" s="32">
        <v>1</v>
      </c>
      <c r="K49" s="33">
        <v>2155.17</v>
      </c>
      <c r="L49" s="34">
        <f t="shared" si="2"/>
        <v>344.8272</v>
      </c>
      <c r="M49" s="33">
        <f t="shared" si="3"/>
        <v>2499.9972000000002</v>
      </c>
    </row>
    <row r="50" spans="1:13" x14ac:dyDescent="0.3">
      <c r="A50" s="52" t="s">
        <v>3283</v>
      </c>
      <c r="B50" s="53" t="s">
        <v>3281</v>
      </c>
      <c r="C50" s="54">
        <v>43049</v>
      </c>
      <c r="D50" s="92" t="s">
        <v>2997</v>
      </c>
      <c r="E50" s="76">
        <v>43042</v>
      </c>
      <c r="F50" s="76" t="s">
        <v>630</v>
      </c>
      <c r="G50" s="29" t="s">
        <v>94</v>
      </c>
      <c r="H50" s="68" t="s">
        <v>81</v>
      </c>
      <c r="I50" s="31" t="s">
        <v>424</v>
      </c>
      <c r="J50" s="32">
        <v>2</v>
      </c>
      <c r="K50" s="33">
        <v>3017.24</v>
      </c>
      <c r="L50" s="34">
        <f t="shared" si="2"/>
        <v>965.51679999999999</v>
      </c>
      <c r="M50" s="33">
        <f t="shared" si="3"/>
        <v>6999.9967999999999</v>
      </c>
    </row>
    <row r="51" spans="1:13" x14ac:dyDescent="0.3">
      <c r="A51" s="52" t="s">
        <v>3285</v>
      </c>
      <c r="B51" s="53" t="s">
        <v>3284</v>
      </c>
      <c r="C51" s="54">
        <v>43049</v>
      </c>
      <c r="D51" s="92" t="s">
        <v>3010</v>
      </c>
      <c r="E51" s="76">
        <v>43042</v>
      </c>
      <c r="F51" s="76" t="s">
        <v>712</v>
      </c>
      <c r="G51" s="29" t="s">
        <v>80</v>
      </c>
      <c r="H51" s="68" t="s">
        <v>448</v>
      </c>
      <c r="I51" s="31" t="s">
        <v>96</v>
      </c>
      <c r="J51" s="32">
        <v>2</v>
      </c>
      <c r="K51" s="33">
        <v>67</v>
      </c>
      <c r="L51" s="34">
        <f t="shared" ref="L51:L62" si="4">J51*K51*0.16</f>
        <v>21.44</v>
      </c>
      <c r="M51" s="33">
        <f t="shared" ref="M51:M62" si="5">J51*K51+L51</f>
        <v>155.44</v>
      </c>
    </row>
    <row r="52" spans="1:13" x14ac:dyDescent="0.3">
      <c r="A52" s="52" t="s">
        <v>3285</v>
      </c>
      <c r="B52" s="53" t="s">
        <v>3284</v>
      </c>
      <c r="C52" s="54">
        <v>43049</v>
      </c>
      <c r="D52" s="92" t="s">
        <v>3010</v>
      </c>
      <c r="E52" s="76">
        <v>43042</v>
      </c>
      <c r="F52" s="76" t="s">
        <v>712</v>
      </c>
      <c r="G52" s="29" t="s">
        <v>80</v>
      </c>
      <c r="H52" s="68" t="s">
        <v>3011</v>
      </c>
      <c r="I52" s="31" t="s">
        <v>96</v>
      </c>
      <c r="J52" s="32">
        <v>1</v>
      </c>
      <c r="K52" s="33">
        <v>27</v>
      </c>
      <c r="L52" s="34">
        <f t="shared" si="4"/>
        <v>4.32</v>
      </c>
      <c r="M52" s="33">
        <f t="shared" si="5"/>
        <v>31.32</v>
      </c>
    </row>
    <row r="53" spans="1:13" x14ac:dyDescent="0.3">
      <c r="A53" s="52" t="s">
        <v>3285</v>
      </c>
      <c r="B53" s="53" t="s">
        <v>3284</v>
      </c>
      <c r="C53" s="54">
        <v>43049</v>
      </c>
      <c r="D53" s="92" t="s">
        <v>3010</v>
      </c>
      <c r="E53" s="76">
        <v>43042</v>
      </c>
      <c r="F53" s="76" t="s">
        <v>712</v>
      </c>
      <c r="G53" s="29" t="s">
        <v>80</v>
      </c>
      <c r="H53" s="68" t="s">
        <v>1704</v>
      </c>
      <c r="I53" s="31" t="s">
        <v>96</v>
      </c>
      <c r="J53" s="32">
        <v>1</v>
      </c>
      <c r="K53" s="33">
        <v>49</v>
      </c>
      <c r="L53" s="34">
        <f t="shared" si="4"/>
        <v>7.84</v>
      </c>
      <c r="M53" s="33">
        <f t="shared" si="5"/>
        <v>56.84</v>
      </c>
    </row>
    <row r="54" spans="1:13" x14ac:dyDescent="0.3">
      <c r="A54" s="52" t="s">
        <v>3285</v>
      </c>
      <c r="B54" s="53" t="s">
        <v>3284</v>
      </c>
      <c r="C54" s="54">
        <v>43049</v>
      </c>
      <c r="D54" s="92" t="s">
        <v>3010</v>
      </c>
      <c r="E54" s="76">
        <v>43042</v>
      </c>
      <c r="F54" s="76" t="s">
        <v>712</v>
      </c>
      <c r="G54" s="29" t="s">
        <v>80</v>
      </c>
      <c r="H54" s="68" t="s">
        <v>472</v>
      </c>
      <c r="I54" s="31" t="s">
        <v>96</v>
      </c>
      <c r="J54" s="32">
        <v>4</v>
      </c>
      <c r="K54" s="33">
        <v>7.33</v>
      </c>
      <c r="L54" s="34">
        <f t="shared" si="4"/>
        <v>4.6912000000000003</v>
      </c>
      <c r="M54" s="33">
        <f t="shared" si="5"/>
        <v>34.011200000000002</v>
      </c>
    </row>
    <row r="55" spans="1:13" x14ac:dyDescent="0.3">
      <c r="A55" s="52" t="s">
        <v>3285</v>
      </c>
      <c r="B55" s="53" t="s">
        <v>3284</v>
      </c>
      <c r="C55" s="54">
        <v>43049</v>
      </c>
      <c r="D55" s="92" t="s">
        <v>3010</v>
      </c>
      <c r="E55" s="76">
        <v>43042</v>
      </c>
      <c r="F55" s="76" t="s">
        <v>712</v>
      </c>
      <c r="G55" s="29" t="s">
        <v>80</v>
      </c>
      <c r="H55" s="68" t="s">
        <v>3012</v>
      </c>
      <c r="I55" s="31" t="s">
        <v>96</v>
      </c>
      <c r="J55" s="32">
        <v>5</v>
      </c>
      <c r="K55" s="33">
        <v>12</v>
      </c>
      <c r="L55" s="34">
        <f t="shared" si="4"/>
        <v>9.6</v>
      </c>
      <c r="M55" s="33">
        <f t="shared" si="5"/>
        <v>69.599999999999994</v>
      </c>
    </row>
    <row r="56" spans="1:13" x14ac:dyDescent="0.3">
      <c r="A56" s="52" t="s">
        <v>3285</v>
      </c>
      <c r="B56" s="53" t="s">
        <v>3284</v>
      </c>
      <c r="C56" s="54">
        <v>43049</v>
      </c>
      <c r="D56" s="92" t="s">
        <v>3010</v>
      </c>
      <c r="E56" s="76">
        <v>43042</v>
      </c>
      <c r="F56" s="76" t="s">
        <v>712</v>
      </c>
      <c r="G56" s="29" t="s">
        <v>80</v>
      </c>
      <c r="H56" s="68" t="s">
        <v>3013</v>
      </c>
      <c r="I56" s="31" t="s">
        <v>96</v>
      </c>
      <c r="J56" s="32">
        <v>20</v>
      </c>
      <c r="K56" s="33">
        <v>1</v>
      </c>
      <c r="L56" s="34">
        <f t="shared" si="4"/>
        <v>3.2</v>
      </c>
      <c r="M56" s="33">
        <f t="shared" si="5"/>
        <v>23.2</v>
      </c>
    </row>
    <row r="57" spans="1:13" x14ac:dyDescent="0.3">
      <c r="A57" s="52" t="s">
        <v>3287</v>
      </c>
      <c r="B57" s="53" t="s">
        <v>3286</v>
      </c>
      <c r="C57" s="54">
        <v>43049</v>
      </c>
      <c r="D57" s="92" t="s">
        <v>3014</v>
      </c>
      <c r="E57" s="76">
        <v>43042</v>
      </c>
      <c r="F57" s="76" t="s">
        <v>712</v>
      </c>
      <c r="G57" s="29" t="s">
        <v>80</v>
      </c>
      <c r="H57" s="68" t="s">
        <v>1609</v>
      </c>
      <c r="I57" s="31" t="s">
        <v>96</v>
      </c>
      <c r="J57" s="32">
        <v>1</v>
      </c>
      <c r="K57" s="33">
        <v>125</v>
      </c>
      <c r="L57" s="34">
        <f t="shared" si="4"/>
        <v>20</v>
      </c>
      <c r="M57" s="33">
        <f t="shared" si="5"/>
        <v>145</v>
      </c>
    </row>
    <row r="58" spans="1:13" x14ac:dyDescent="0.3">
      <c r="A58" s="52" t="s">
        <v>3287</v>
      </c>
      <c r="B58" s="53" t="s">
        <v>3286</v>
      </c>
      <c r="C58" s="54">
        <v>43049</v>
      </c>
      <c r="D58" s="92" t="s">
        <v>3014</v>
      </c>
      <c r="E58" s="76">
        <v>43042</v>
      </c>
      <c r="F58" s="76" t="s">
        <v>712</v>
      </c>
      <c r="G58" s="29" t="s">
        <v>80</v>
      </c>
      <c r="H58" s="68" t="s">
        <v>591</v>
      </c>
      <c r="I58" s="31" t="s">
        <v>96</v>
      </c>
      <c r="J58" s="32">
        <v>1</v>
      </c>
      <c r="K58" s="33">
        <v>75</v>
      </c>
      <c r="L58" s="34">
        <f t="shared" si="4"/>
        <v>12</v>
      </c>
      <c r="M58" s="33">
        <f t="shared" si="5"/>
        <v>87</v>
      </c>
    </row>
    <row r="59" spans="1:13" x14ac:dyDescent="0.3">
      <c r="A59" s="52" t="s">
        <v>3287</v>
      </c>
      <c r="B59" s="53" t="s">
        <v>3286</v>
      </c>
      <c r="C59" s="54">
        <v>43049</v>
      </c>
      <c r="D59" s="92" t="s">
        <v>3014</v>
      </c>
      <c r="E59" s="76">
        <v>43042</v>
      </c>
      <c r="F59" s="76" t="s">
        <v>712</v>
      </c>
      <c r="G59" s="29" t="s">
        <v>80</v>
      </c>
      <c r="H59" s="68" t="s">
        <v>3015</v>
      </c>
      <c r="I59" s="31" t="s">
        <v>96</v>
      </c>
      <c r="J59" s="32">
        <v>5</v>
      </c>
      <c r="K59" s="33">
        <v>12</v>
      </c>
      <c r="L59" s="34">
        <f t="shared" si="4"/>
        <v>9.6</v>
      </c>
      <c r="M59" s="33">
        <f t="shared" si="5"/>
        <v>69.599999999999994</v>
      </c>
    </row>
    <row r="60" spans="1:13" x14ac:dyDescent="0.3">
      <c r="A60" s="52" t="s">
        <v>3287</v>
      </c>
      <c r="B60" s="53" t="s">
        <v>3286</v>
      </c>
      <c r="C60" s="54">
        <v>43049</v>
      </c>
      <c r="D60" s="92" t="s">
        <v>3014</v>
      </c>
      <c r="E60" s="76">
        <v>43042</v>
      </c>
      <c r="F60" s="76" t="s">
        <v>712</v>
      </c>
      <c r="G60" s="29" t="s">
        <v>80</v>
      </c>
      <c r="H60" s="68" t="s">
        <v>3016</v>
      </c>
      <c r="I60" s="31" t="s">
        <v>249</v>
      </c>
      <c r="J60" s="32">
        <v>1</v>
      </c>
      <c r="K60" s="33">
        <v>1250</v>
      </c>
      <c r="L60" s="34">
        <f t="shared" si="4"/>
        <v>200</v>
      </c>
      <c r="M60" s="33">
        <f t="shared" si="5"/>
        <v>1450</v>
      </c>
    </row>
    <row r="61" spans="1:13" x14ac:dyDescent="0.3">
      <c r="A61" s="52" t="s">
        <v>3287</v>
      </c>
      <c r="B61" s="53" t="s">
        <v>3286</v>
      </c>
      <c r="C61" s="54">
        <v>43049</v>
      </c>
      <c r="D61" s="92" t="s">
        <v>3014</v>
      </c>
      <c r="E61" s="76">
        <v>43042</v>
      </c>
      <c r="F61" s="76" t="s">
        <v>712</v>
      </c>
      <c r="G61" s="29" t="s">
        <v>80</v>
      </c>
      <c r="H61" s="68" t="s">
        <v>596</v>
      </c>
      <c r="I61" s="31" t="s">
        <v>96</v>
      </c>
      <c r="J61" s="32">
        <v>2</v>
      </c>
      <c r="K61" s="33">
        <v>26</v>
      </c>
      <c r="L61" s="34">
        <f t="shared" si="4"/>
        <v>8.32</v>
      </c>
      <c r="M61" s="33">
        <f t="shared" si="5"/>
        <v>60.32</v>
      </c>
    </row>
    <row r="62" spans="1:13" x14ac:dyDescent="0.3">
      <c r="A62" s="52" t="s">
        <v>3290</v>
      </c>
      <c r="B62" s="53" t="s">
        <v>3288</v>
      </c>
      <c r="C62" s="54">
        <v>43049</v>
      </c>
      <c r="D62" s="92" t="s">
        <v>3019</v>
      </c>
      <c r="E62" s="76">
        <v>43038</v>
      </c>
      <c r="F62" s="76" t="s">
        <v>804</v>
      </c>
      <c r="G62" s="29" t="s">
        <v>297</v>
      </c>
      <c r="H62" s="68" t="s">
        <v>508</v>
      </c>
      <c r="I62" s="31" t="s">
        <v>96</v>
      </c>
      <c r="J62" s="32">
        <v>6</v>
      </c>
      <c r="K62" s="33">
        <v>600</v>
      </c>
      <c r="L62" s="34">
        <f t="shared" si="4"/>
        <v>576</v>
      </c>
      <c r="M62" s="33">
        <f t="shared" si="5"/>
        <v>4176</v>
      </c>
    </row>
    <row r="63" spans="1:13" x14ac:dyDescent="0.3">
      <c r="A63" s="52" t="s">
        <v>3290</v>
      </c>
      <c r="B63" s="53" t="s">
        <v>3288</v>
      </c>
      <c r="C63" s="54">
        <v>43049</v>
      </c>
      <c r="D63" s="92" t="s">
        <v>3019</v>
      </c>
      <c r="E63" s="76">
        <v>43038</v>
      </c>
      <c r="F63" s="76" t="s">
        <v>804</v>
      </c>
      <c r="G63" s="29" t="s">
        <v>297</v>
      </c>
      <c r="H63" s="68" t="s">
        <v>500</v>
      </c>
      <c r="I63" s="31" t="s">
        <v>96</v>
      </c>
      <c r="J63" s="32">
        <v>30</v>
      </c>
      <c r="K63" s="33">
        <v>60</v>
      </c>
      <c r="L63" s="34">
        <f t="shared" ref="L63:L70" si="6">J63*K63*0.16</f>
        <v>288</v>
      </c>
      <c r="M63" s="33">
        <f>J63*K63+L63</f>
        <v>2088</v>
      </c>
    </row>
    <row r="64" spans="1:13" x14ac:dyDescent="0.3">
      <c r="A64" s="52" t="s">
        <v>3291</v>
      </c>
      <c r="B64" s="53" t="s">
        <v>3289</v>
      </c>
      <c r="C64" s="54">
        <v>43049</v>
      </c>
      <c r="D64" s="92" t="s">
        <v>3020</v>
      </c>
      <c r="E64" s="76">
        <v>43038</v>
      </c>
      <c r="F64" s="76" t="s">
        <v>804</v>
      </c>
      <c r="G64" s="29" t="s">
        <v>297</v>
      </c>
      <c r="H64" s="68" t="s">
        <v>3021</v>
      </c>
      <c r="I64" s="31" t="s">
        <v>96</v>
      </c>
      <c r="J64" s="32">
        <v>12</v>
      </c>
      <c r="K64" s="33">
        <v>80</v>
      </c>
      <c r="L64" s="34">
        <f t="shared" si="6"/>
        <v>153.6</v>
      </c>
      <c r="M64" s="33">
        <f>J64*K64+L64</f>
        <v>1113.5999999999999</v>
      </c>
    </row>
    <row r="65" spans="1:13" ht="25.5" x14ac:dyDescent="0.3">
      <c r="A65" s="52" t="s">
        <v>3273</v>
      </c>
      <c r="B65" s="53" t="s">
        <v>3271</v>
      </c>
      <c r="C65" s="54">
        <v>43049</v>
      </c>
      <c r="D65" s="92"/>
      <c r="E65" s="76"/>
      <c r="F65" s="76" t="s">
        <v>42</v>
      </c>
      <c r="G65" s="29" t="s">
        <v>1663</v>
      </c>
      <c r="H65" s="68" t="s">
        <v>3024</v>
      </c>
      <c r="I65" s="31"/>
      <c r="J65" s="32"/>
      <c r="K65" s="33"/>
      <c r="L65" s="34">
        <f t="shared" si="6"/>
        <v>0</v>
      </c>
      <c r="M65" s="33">
        <v>13850</v>
      </c>
    </row>
    <row r="66" spans="1:13" x14ac:dyDescent="0.3">
      <c r="A66" s="52" t="s">
        <v>3294</v>
      </c>
      <c r="B66" s="53" t="s">
        <v>3293</v>
      </c>
      <c r="C66" s="54">
        <v>43055</v>
      </c>
      <c r="D66" s="92" t="s">
        <v>3049</v>
      </c>
      <c r="E66" s="76">
        <v>43048</v>
      </c>
      <c r="F66" s="76" t="s">
        <v>666</v>
      </c>
      <c r="G66" s="29" t="s">
        <v>303</v>
      </c>
      <c r="H66" s="68" t="s">
        <v>3050</v>
      </c>
      <c r="I66" s="31" t="s">
        <v>176</v>
      </c>
      <c r="J66" s="32">
        <v>57</v>
      </c>
      <c r="K66" s="33">
        <v>146.55000000000001</v>
      </c>
      <c r="L66" s="34">
        <f t="shared" si="6"/>
        <v>1336.5360000000001</v>
      </c>
      <c r="M66" s="33">
        <f>J66*K66+L66</f>
        <v>9689.8860000000004</v>
      </c>
    </row>
    <row r="67" spans="1:13" x14ac:dyDescent="0.3">
      <c r="A67" s="52" t="s">
        <v>3294</v>
      </c>
      <c r="B67" s="53" t="s">
        <v>3293</v>
      </c>
      <c r="C67" s="54">
        <v>43055</v>
      </c>
      <c r="D67" s="92" t="s">
        <v>3049</v>
      </c>
      <c r="E67" s="76">
        <v>43048</v>
      </c>
      <c r="F67" s="76" t="s">
        <v>666</v>
      </c>
      <c r="G67" s="29" t="s">
        <v>303</v>
      </c>
      <c r="H67" s="68" t="s">
        <v>1158</v>
      </c>
      <c r="I67" s="31" t="s">
        <v>306</v>
      </c>
      <c r="J67" s="32">
        <v>50</v>
      </c>
      <c r="K67" s="33">
        <v>102.59</v>
      </c>
      <c r="L67" s="34">
        <f t="shared" si="6"/>
        <v>820.72</v>
      </c>
      <c r="M67" s="33">
        <f>J67*K67+L67</f>
        <v>5950.22</v>
      </c>
    </row>
    <row r="68" spans="1:13" ht="25.5" x14ac:dyDescent="0.3">
      <c r="A68" s="52" t="s">
        <v>3887</v>
      </c>
      <c r="B68" s="53" t="s">
        <v>3886</v>
      </c>
      <c r="C68" s="54">
        <v>43073</v>
      </c>
      <c r="D68" s="92" t="s">
        <v>3076</v>
      </c>
      <c r="E68" s="76">
        <v>43046</v>
      </c>
      <c r="F68" s="76" t="s">
        <v>666</v>
      </c>
      <c r="G68" s="38" t="s">
        <v>351</v>
      </c>
      <c r="H68" s="68" t="s">
        <v>359</v>
      </c>
      <c r="I68" s="31" t="s">
        <v>358</v>
      </c>
      <c r="J68" s="32">
        <v>2</v>
      </c>
      <c r="K68" s="33">
        <v>404.31</v>
      </c>
      <c r="L68" s="34">
        <f t="shared" si="6"/>
        <v>129.3792</v>
      </c>
      <c r="M68" s="33">
        <f>J68*K68+L68</f>
        <v>937.99919999999997</v>
      </c>
    </row>
    <row r="69" spans="1:13" x14ac:dyDescent="0.3">
      <c r="A69" s="52" t="s">
        <v>3889</v>
      </c>
      <c r="B69" s="53" t="s">
        <v>3888</v>
      </c>
      <c r="C69" s="54">
        <v>43088</v>
      </c>
      <c r="D69" s="92" t="s">
        <v>3484</v>
      </c>
      <c r="E69" s="76">
        <v>43083</v>
      </c>
      <c r="F69" s="76" t="s">
        <v>631</v>
      </c>
      <c r="G69" s="29" t="s">
        <v>214</v>
      </c>
      <c r="H69" s="68" t="s">
        <v>1614</v>
      </c>
      <c r="I69" s="31" t="s">
        <v>142</v>
      </c>
      <c r="J69" s="32">
        <v>2</v>
      </c>
      <c r="K69" s="33">
        <v>385</v>
      </c>
      <c r="L69" s="34">
        <f t="shared" si="6"/>
        <v>123.2</v>
      </c>
      <c r="M69" s="33">
        <f>J69*K69+L69</f>
        <v>893.2</v>
      </c>
    </row>
    <row r="70" spans="1:13" x14ac:dyDescent="0.3">
      <c r="A70" s="52" t="s">
        <v>3889</v>
      </c>
      <c r="B70" s="53" t="s">
        <v>3888</v>
      </c>
      <c r="C70" s="54">
        <v>43088</v>
      </c>
      <c r="D70" s="92" t="s">
        <v>3484</v>
      </c>
      <c r="E70" s="76">
        <v>43083</v>
      </c>
      <c r="F70" s="76" t="s">
        <v>631</v>
      </c>
      <c r="G70" s="29" t="s">
        <v>214</v>
      </c>
      <c r="H70" s="68" t="s">
        <v>411</v>
      </c>
      <c r="I70" s="31" t="s">
        <v>142</v>
      </c>
      <c r="J70" s="32">
        <v>2</v>
      </c>
      <c r="K70" s="33">
        <v>1540</v>
      </c>
      <c r="L70" s="34">
        <f t="shared" si="6"/>
        <v>492.8</v>
      </c>
      <c r="M70" s="33">
        <f>J70*K70+L70</f>
        <v>3572.8</v>
      </c>
    </row>
    <row r="71" spans="1:13" x14ac:dyDescent="0.3">
      <c r="A71" s="26"/>
      <c r="B71" s="26"/>
      <c r="C71" s="26"/>
      <c r="D71" s="28"/>
      <c r="E71" s="27"/>
      <c r="F71" s="27"/>
      <c r="G71" s="29"/>
      <c r="H71" s="67"/>
      <c r="I71" s="31"/>
      <c r="J71" s="32"/>
      <c r="K71" s="33"/>
      <c r="L71" s="34"/>
      <c r="M71" s="33">
        <f>SUM(M15:M70)+0.01</f>
        <v>349151.33160000003</v>
      </c>
    </row>
    <row r="73" spans="1:13" x14ac:dyDescent="0.3">
      <c r="A73" s="48" t="s">
        <v>35</v>
      </c>
      <c r="B73" s="46" t="s">
        <v>1661</v>
      </c>
    </row>
    <row r="74" spans="1:13" x14ac:dyDescent="0.3">
      <c r="A74" s="18"/>
      <c r="B74" s="15"/>
    </row>
    <row r="75" spans="1:13" x14ac:dyDescent="0.3">
      <c r="A75" s="18"/>
      <c r="B75" s="15"/>
      <c r="D75" s="62"/>
    </row>
    <row r="76" spans="1:13" x14ac:dyDescent="0.3">
      <c r="A76" s="18"/>
      <c r="B76" s="15"/>
    </row>
    <row r="77" spans="1:13" x14ac:dyDescent="0.3">
      <c r="A77" s="18"/>
      <c r="B77" s="15"/>
    </row>
    <row r="78" spans="1:13" x14ac:dyDescent="0.3">
      <c r="A78" s="18"/>
      <c r="B78" s="15"/>
    </row>
    <row r="79" spans="1:13" x14ac:dyDescent="0.3">
      <c r="A79" s="18"/>
      <c r="B79" s="15"/>
    </row>
    <row r="80" spans="1:13" x14ac:dyDescent="0.3">
      <c r="A80" s="18"/>
      <c r="B80" s="15"/>
    </row>
    <row r="81" spans="1:13" x14ac:dyDescent="0.3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x14ac:dyDescent="0.3">
      <c r="A82" s="261" t="s">
        <v>27</v>
      </c>
      <c r="B82" s="261"/>
      <c r="C82" s="261"/>
      <c r="D82" s="39"/>
      <c r="E82" s="261" t="s">
        <v>28</v>
      </c>
      <c r="F82" s="261"/>
      <c r="G82" s="39"/>
      <c r="H82" s="167" t="s">
        <v>29</v>
      </c>
      <c r="I82" s="39"/>
      <c r="J82" s="41"/>
      <c r="K82" s="167" t="s">
        <v>30</v>
      </c>
      <c r="L82" s="41"/>
      <c r="M82" s="39"/>
    </row>
    <row r="83" spans="1:13" ht="13.9" customHeight="1" x14ac:dyDescent="0.3">
      <c r="A83" s="263" t="s">
        <v>0</v>
      </c>
      <c r="B83" s="263"/>
      <c r="C83" s="263"/>
      <c r="D83" s="39"/>
      <c r="E83" s="262" t="s">
        <v>1</v>
      </c>
      <c r="F83" s="262"/>
      <c r="G83" s="39"/>
      <c r="H83" s="42" t="s">
        <v>2</v>
      </c>
      <c r="I83" s="39"/>
      <c r="J83" s="262" t="s">
        <v>31</v>
      </c>
      <c r="K83" s="262"/>
      <c r="L83" s="262"/>
      <c r="M83" s="39"/>
    </row>
    <row r="84" spans="1:13" x14ac:dyDescent="0.3">
      <c r="A84" s="253"/>
      <c r="B84" s="253"/>
      <c r="C84" s="253"/>
    </row>
    <row r="85" spans="1:13" s="15" customFormat="1" ht="15" customHeight="1" x14ac:dyDescent="0.25">
      <c r="A85" s="257" t="s">
        <v>6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</row>
  </sheetData>
  <customSheetViews>
    <customSheetView guid="{B46C6F73-E576-4327-952E-D30557363BE2}" showPageBreaks="1" topLeftCell="H56">
      <selection activeCell="M72" sqref="M72"/>
      <pageMargins left="0.70866141732283472" right="0.70866141732283472" top="0.74803149606299213" bottom="0.74803149606299213" header="0.31496062992125984" footer="0.31496062992125984"/>
      <pageSetup paperSize="5" scale="82" orientation="landscape" horizontalDpi="0" verticalDpi="0" r:id="rId1"/>
      <headerFooter>
        <oddFooter>Página &amp;P&amp;R&amp;A</oddFooter>
      </headerFooter>
    </customSheetView>
    <customSheetView guid="{B199B117-5486-47F8-B363-AA7ED6A717E7}" topLeftCell="H56">
      <selection activeCell="M72" sqref="M72"/>
      <pageMargins left="0.70866141732283472" right="0.70866141732283472" top="0.74803149606299213" bottom="0.74803149606299213" header="0.31496062992125984" footer="0.31496062992125984"/>
      <pageSetup paperSize="5" scale="82" orientation="landscape" horizontalDpi="0" verticalDpi="0" r:id="rId2"/>
      <headerFooter>
        <oddFooter>Página &amp;P&amp;R&amp;A</oddFooter>
      </headerFooter>
    </customSheetView>
  </customSheetViews>
  <mergeCells count="15">
    <mergeCell ref="A85:M85"/>
    <mergeCell ref="A12:B12"/>
    <mergeCell ref="C12:G12"/>
    <mergeCell ref="I12:M12"/>
    <mergeCell ref="E82:F82"/>
    <mergeCell ref="E83:F83"/>
    <mergeCell ref="J83:L83"/>
    <mergeCell ref="A82:C82"/>
    <mergeCell ref="A83:C83"/>
    <mergeCell ref="A1:M1"/>
    <mergeCell ref="A8:B8"/>
    <mergeCell ref="A10:C11"/>
    <mergeCell ref="G10:H10"/>
    <mergeCell ref="L10:M10"/>
    <mergeCell ref="G11:H11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2" orientation="landscape" horizontalDpi="0" verticalDpi="0" r:id="rId4"/>
  <headerFooter>
    <oddFooter>Página &amp;P&amp;R&amp;A</oddFooter>
  </headerFooter>
  <drawing r:id="rId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9"/>
  <sheetViews>
    <sheetView topLeftCell="A10" workbookViewId="0">
      <selection activeCell="G28" sqref="G28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.75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8.75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8.75" x14ac:dyDescent="0.3">
      <c r="A5" s="73" t="s">
        <v>7</v>
      </c>
      <c r="B5" s="48" t="s">
        <v>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9" customHeight="1" x14ac:dyDescent="0.3">
      <c r="A6" s="18"/>
      <c r="B6" s="1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122</v>
      </c>
      <c r="D11" s="259"/>
      <c r="E11" s="259"/>
      <c r="F11" s="259"/>
      <c r="G11" s="259"/>
      <c r="H11" s="8" t="s">
        <v>13</v>
      </c>
      <c r="I11" s="260" t="s">
        <v>1772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0"/>
      <c r="B14" s="116" t="s">
        <v>856</v>
      </c>
      <c r="C14" s="120">
        <v>42846</v>
      </c>
      <c r="D14" s="22"/>
      <c r="E14" s="23"/>
      <c r="F14" s="76" t="s">
        <v>42</v>
      </c>
      <c r="G14" s="29" t="s">
        <v>41</v>
      </c>
      <c r="H14" s="77" t="s">
        <v>118</v>
      </c>
      <c r="I14" s="21"/>
      <c r="J14" s="24"/>
      <c r="K14" s="21"/>
      <c r="L14" s="34">
        <f>J14*K14*0.16</f>
        <v>0</v>
      </c>
      <c r="M14" s="33">
        <v>8200</v>
      </c>
    </row>
    <row r="15" spans="1:13" ht="25.5" x14ac:dyDescent="0.3">
      <c r="A15" s="50"/>
      <c r="B15" s="82" t="s">
        <v>857</v>
      </c>
      <c r="C15" s="83">
        <v>42853</v>
      </c>
      <c r="D15" s="22"/>
      <c r="E15" s="23"/>
      <c r="F15" s="76" t="s">
        <v>42</v>
      </c>
      <c r="G15" s="29" t="s">
        <v>41</v>
      </c>
      <c r="H15" s="77" t="s">
        <v>179</v>
      </c>
      <c r="I15" s="21"/>
      <c r="J15" s="24"/>
      <c r="K15" s="21"/>
      <c r="L15" s="34">
        <f>J15*K15*0.16</f>
        <v>0</v>
      </c>
      <c r="M15" s="33">
        <v>3600</v>
      </c>
    </row>
    <row r="16" spans="1:13" ht="25.5" x14ac:dyDescent="0.3">
      <c r="A16" s="50"/>
      <c r="B16" s="116" t="s">
        <v>858</v>
      </c>
      <c r="C16" s="120">
        <v>42860</v>
      </c>
      <c r="D16" s="22"/>
      <c r="E16" s="23"/>
      <c r="F16" s="76" t="s">
        <v>42</v>
      </c>
      <c r="G16" s="29" t="s">
        <v>41</v>
      </c>
      <c r="H16" s="77" t="s">
        <v>208</v>
      </c>
      <c r="I16" s="21"/>
      <c r="J16" s="24"/>
      <c r="K16" s="21"/>
      <c r="L16" s="34">
        <f t="shared" ref="L16:L21" si="0">J16*K16*0.16</f>
        <v>0</v>
      </c>
      <c r="M16" s="33">
        <v>10500</v>
      </c>
    </row>
    <row r="17" spans="1:13" ht="25.5" x14ac:dyDescent="0.3">
      <c r="A17" s="50"/>
      <c r="B17" s="116" t="s">
        <v>859</v>
      </c>
      <c r="C17" s="120">
        <v>42867</v>
      </c>
      <c r="D17" s="22"/>
      <c r="E17" s="23"/>
      <c r="F17" s="76" t="s">
        <v>42</v>
      </c>
      <c r="G17" s="29" t="s">
        <v>41</v>
      </c>
      <c r="H17" s="77" t="s">
        <v>221</v>
      </c>
      <c r="I17" s="21"/>
      <c r="J17" s="24"/>
      <c r="K17" s="21"/>
      <c r="L17" s="34">
        <f t="shared" si="0"/>
        <v>0</v>
      </c>
      <c r="M17" s="33">
        <v>2400</v>
      </c>
    </row>
    <row r="18" spans="1:13" x14ac:dyDescent="0.3">
      <c r="A18" s="26"/>
      <c r="B18" s="114" t="s">
        <v>860</v>
      </c>
      <c r="C18" s="118">
        <v>42874</v>
      </c>
      <c r="D18" s="43"/>
      <c r="E18" s="27"/>
      <c r="F18" s="76" t="s">
        <v>42</v>
      </c>
      <c r="G18" s="29" t="s">
        <v>41</v>
      </c>
      <c r="H18" s="67" t="s">
        <v>254</v>
      </c>
      <c r="I18" s="31"/>
      <c r="J18" s="32"/>
      <c r="K18" s="33"/>
      <c r="L18" s="34">
        <f t="shared" si="0"/>
        <v>0</v>
      </c>
      <c r="M18" s="33">
        <v>2400</v>
      </c>
    </row>
    <row r="19" spans="1:13" ht="25.5" x14ac:dyDescent="0.3">
      <c r="A19" s="26"/>
      <c r="B19" s="114" t="s">
        <v>861</v>
      </c>
      <c r="C19" s="118">
        <v>42881</v>
      </c>
      <c r="D19" s="43"/>
      <c r="E19" s="27"/>
      <c r="F19" s="76" t="s">
        <v>42</v>
      </c>
      <c r="G19" s="29" t="s">
        <v>41</v>
      </c>
      <c r="H19" s="67" t="s">
        <v>270</v>
      </c>
      <c r="I19" s="31"/>
      <c r="J19" s="32"/>
      <c r="K19" s="33"/>
      <c r="L19" s="34">
        <f t="shared" si="0"/>
        <v>0</v>
      </c>
      <c r="M19" s="33">
        <v>1800</v>
      </c>
    </row>
    <row r="20" spans="1:13" s="14" customFormat="1" ht="12.75" x14ac:dyDescent="0.2">
      <c r="A20" s="117" t="s">
        <v>862</v>
      </c>
      <c r="B20" s="114" t="s">
        <v>863</v>
      </c>
      <c r="C20" s="118">
        <v>42894</v>
      </c>
      <c r="D20" s="44" t="s">
        <v>326</v>
      </c>
      <c r="E20" s="27">
        <v>42865</v>
      </c>
      <c r="F20" s="27" t="s">
        <v>630</v>
      </c>
      <c r="G20" s="29" t="s">
        <v>58</v>
      </c>
      <c r="H20" s="67" t="s">
        <v>327</v>
      </c>
      <c r="I20" s="31" t="s">
        <v>60</v>
      </c>
      <c r="J20" s="32">
        <v>1.5</v>
      </c>
      <c r="K20" s="33">
        <v>2758.62</v>
      </c>
      <c r="L20" s="34">
        <f t="shared" si="0"/>
        <v>662.06880000000001</v>
      </c>
      <c r="M20" s="33">
        <f>J20*K20+L20</f>
        <v>4799.9988000000003</v>
      </c>
    </row>
    <row r="21" spans="1:13" x14ac:dyDescent="0.3">
      <c r="A21" s="26"/>
      <c r="B21" s="114" t="s">
        <v>864</v>
      </c>
      <c r="C21" s="118">
        <v>42894</v>
      </c>
      <c r="D21" s="43" t="s">
        <v>328</v>
      </c>
      <c r="E21" s="27">
        <v>42865</v>
      </c>
      <c r="F21" s="27" t="s">
        <v>631</v>
      </c>
      <c r="G21" s="29" t="s">
        <v>58</v>
      </c>
      <c r="H21" s="68" t="s">
        <v>76</v>
      </c>
      <c r="I21" s="31" t="s">
        <v>71</v>
      </c>
      <c r="J21" s="32">
        <v>1</v>
      </c>
      <c r="K21" s="33">
        <v>1400</v>
      </c>
      <c r="L21" s="34">
        <f t="shared" si="0"/>
        <v>224</v>
      </c>
      <c r="M21" s="33">
        <f>J21*K21+L21</f>
        <v>1624</v>
      </c>
    </row>
    <row r="22" spans="1:13" x14ac:dyDescent="0.3">
      <c r="A22" s="36"/>
      <c r="B22" s="114" t="s">
        <v>864</v>
      </c>
      <c r="C22" s="118">
        <v>42894</v>
      </c>
      <c r="D22" s="43" t="s">
        <v>328</v>
      </c>
      <c r="E22" s="27">
        <v>42865</v>
      </c>
      <c r="F22" s="27" t="s">
        <v>631</v>
      </c>
      <c r="G22" s="29" t="s">
        <v>58</v>
      </c>
      <c r="H22" s="67" t="s">
        <v>77</v>
      </c>
      <c r="I22" s="31" t="s">
        <v>71</v>
      </c>
      <c r="J22" s="32">
        <v>1</v>
      </c>
      <c r="K22" s="33">
        <v>1350</v>
      </c>
      <c r="L22" s="34">
        <f>J22*K22*0.16</f>
        <v>216</v>
      </c>
      <c r="M22" s="33">
        <f>J22*K22+L22</f>
        <v>1566</v>
      </c>
    </row>
    <row r="23" spans="1:13" x14ac:dyDescent="0.3">
      <c r="A23" s="36"/>
      <c r="B23" s="114" t="s">
        <v>864</v>
      </c>
      <c r="C23" s="118">
        <v>42894</v>
      </c>
      <c r="D23" s="43" t="s">
        <v>328</v>
      </c>
      <c r="E23" s="27">
        <v>42865</v>
      </c>
      <c r="F23" s="27" t="s">
        <v>631</v>
      </c>
      <c r="G23" s="29" t="s">
        <v>58</v>
      </c>
      <c r="H23" s="67" t="s">
        <v>78</v>
      </c>
      <c r="I23" s="31" t="s">
        <v>79</v>
      </c>
      <c r="J23" s="32">
        <v>2</v>
      </c>
      <c r="K23" s="33">
        <v>450</v>
      </c>
      <c r="L23" s="34">
        <f>J23*K23*0.16</f>
        <v>144</v>
      </c>
      <c r="M23" s="33">
        <f>J23*K23+L23</f>
        <v>1044</v>
      </c>
    </row>
    <row r="24" spans="1:13" x14ac:dyDescent="0.3">
      <c r="A24" s="52" t="s">
        <v>1771</v>
      </c>
      <c r="B24" s="53" t="s">
        <v>1770</v>
      </c>
      <c r="C24" s="54">
        <v>42968</v>
      </c>
      <c r="D24" s="103" t="s">
        <v>1601</v>
      </c>
      <c r="E24" s="27">
        <v>42955</v>
      </c>
      <c r="F24" s="144" t="s">
        <v>712</v>
      </c>
      <c r="G24" s="29" t="s">
        <v>58</v>
      </c>
      <c r="H24" s="67" t="s">
        <v>1602</v>
      </c>
      <c r="I24" s="31" t="s">
        <v>1603</v>
      </c>
      <c r="J24" s="32">
        <v>1</v>
      </c>
      <c r="K24" s="33">
        <v>14655.17</v>
      </c>
      <c r="L24" s="34">
        <f>J24*K24*0.16</f>
        <v>2344.8272000000002</v>
      </c>
      <c r="M24" s="33">
        <f>J24*K24+L24</f>
        <v>16999.997200000002</v>
      </c>
    </row>
    <row r="25" spans="1:13" x14ac:dyDescent="0.3">
      <c r="A25" s="26"/>
      <c r="B25" s="26"/>
      <c r="C25" s="26"/>
      <c r="D25" s="28"/>
      <c r="E25" s="27"/>
      <c r="F25" s="27"/>
      <c r="G25" s="29"/>
      <c r="H25" s="38"/>
      <c r="I25" s="31"/>
      <c r="J25" s="32"/>
      <c r="K25" s="33"/>
      <c r="L25" s="34"/>
      <c r="M25" s="33">
        <f>SUM(M14:M24)</f>
        <v>54933.995999999999</v>
      </c>
    </row>
    <row r="27" spans="1:13" x14ac:dyDescent="0.3">
      <c r="A27" s="48" t="s">
        <v>35</v>
      </c>
      <c r="B27" s="46" t="s">
        <v>121</v>
      </c>
    </row>
    <row r="28" spans="1:13" x14ac:dyDescent="0.3">
      <c r="A28" s="18"/>
      <c r="B28" s="15"/>
    </row>
    <row r="29" spans="1:13" x14ac:dyDescent="0.3">
      <c r="A29" s="18"/>
      <c r="B29" s="15"/>
      <c r="D29" s="62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72" t="s">
        <v>29</v>
      </c>
      <c r="I36" s="39"/>
      <c r="J36" s="41"/>
      <c r="K36" s="72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A10">
      <selection activeCell="G28" sqref="G2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A10">
      <selection activeCell="G28" sqref="G2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73"/>
  <sheetViews>
    <sheetView topLeftCell="H46" workbookViewId="0">
      <selection activeCell="K62" sqref="K62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8.75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8.75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8.75" x14ac:dyDescent="0.3">
      <c r="A5" s="129" t="s">
        <v>7</v>
      </c>
      <c r="B5" s="48" t="s">
        <v>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9" customHeight="1" x14ac:dyDescent="0.3">
      <c r="A6" s="18"/>
      <c r="B6" s="18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1169</v>
      </c>
      <c r="D11" s="259"/>
      <c r="E11" s="259"/>
      <c r="F11" s="259"/>
      <c r="G11" s="259"/>
      <c r="H11" s="8" t="s">
        <v>13</v>
      </c>
      <c r="I11" s="260" t="s">
        <v>3904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1450</v>
      </c>
      <c r="B14" s="53" t="s">
        <v>1449</v>
      </c>
      <c r="C14" s="54">
        <v>42944</v>
      </c>
      <c r="D14" s="75"/>
      <c r="E14" s="76"/>
      <c r="F14" s="76" t="s">
        <v>42</v>
      </c>
      <c r="G14" s="38" t="s">
        <v>41</v>
      </c>
      <c r="H14" s="77" t="s">
        <v>1167</v>
      </c>
      <c r="I14" s="50"/>
      <c r="J14" s="78"/>
      <c r="K14" s="50"/>
      <c r="L14" s="34">
        <f t="shared" ref="L14:L23" si="0">J14*K14*0.16</f>
        <v>0</v>
      </c>
      <c r="M14" s="33">
        <v>17100</v>
      </c>
    </row>
    <row r="15" spans="1:13" x14ac:dyDescent="0.3">
      <c r="A15" s="52" t="s">
        <v>1452</v>
      </c>
      <c r="B15" s="53" t="s">
        <v>1451</v>
      </c>
      <c r="C15" s="54">
        <v>42944</v>
      </c>
      <c r="D15" s="75" t="s">
        <v>1178</v>
      </c>
      <c r="E15" s="76">
        <v>42935</v>
      </c>
      <c r="F15" s="76" t="s">
        <v>630</v>
      </c>
      <c r="G15" s="29" t="s">
        <v>58</v>
      </c>
      <c r="H15" s="77" t="s">
        <v>59</v>
      </c>
      <c r="I15" s="50" t="s">
        <v>60</v>
      </c>
      <c r="J15" s="78">
        <v>5</v>
      </c>
      <c r="K15" s="138">
        <v>2887.93</v>
      </c>
      <c r="L15" s="34">
        <f t="shared" si="0"/>
        <v>2310.3440000000001</v>
      </c>
      <c r="M15" s="33">
        <f t="shared" ref="M15:M23" si="1">J15*K15+L15</f>
        <v>16749.993999999999</v>
      </c>
    </row>
    <row r="16" spans="1:13" x14ac:dyDescent="0.3">
      <c r="A16" s="52" t="s">
        <v>1452</v>
      </c>
      <c r="B16" s="53" t="s">
        <v>1451</v>
      </c>
      <c r="C16" s="54">
        <v>42944</v>
      </c>
      <c r="D16" s="75" t="s">
        <v>1179</v>
      </c>
      <c r="E16" s="76">
        <v>42935</v>
      </c>
      <c r="F16" s="76" t="s">
        <v>630</v>
      </c>
      <c r="G16" s="29" t="s">
        <v>58</v>
      </c>
      <c r="H16" s="77" t="s">
        <v>59</v>
      </c>
      <c r="I16" s="50" t="s">
        <v>60</v>
      </c>
      <c r="J16" s="78">
        <v>5</v>
      </c>
      <c r="K16" s="138">
        <v>2887.93</v>
      </c>
      <c r="L16" s="34">
        <f t="shared" si="0"/>
        <v>2310.3440000000001</v>
      </c>
      <c r="M16" s="33">
        <f t="shared" si="1"/>
        <v>16749.993999999999</v>
      </c>
    </row>
    <row r="17" spans="1:13" x14ac:dyDescent="0.3">
      <c r="A17" s="52" t="s">
        <v>1452</v>
      </c>
      <c r="B17" s="53" t="s">
        <v>1451</v>
      </c>
      <c r="C17" s="54">
        <v>42944</v>
      </c>
      <c r="D17" s="92" t="s">
        <v>1180</v>
      </c>
      <c r="E17" s="76">
        <v>42935</v>
      </c>
      <c r="F17" s="76" t="s">
        <v>630</v>
      </c>
      <c r="G17" s="29" t="s">
        <v>58</v>
      </c>
      <c r="H17" s="77" t="s">
        <v>59</v>
      </c>
      <c r="I17" s="50" t="s">
        <v>60</v>
      </c>
      <c r="J17" s="78">
        <v>5</v>
      </c>
      <c r="K17" s="139">
        <v>2887.93</v>
      </c>
      <c r="L17" s="34">
        <f t="shared" si="0"/>
        <v>2310.3440000000001</v>
      </c>
      <c r="M17" s="33">
        <f t="shared" si="1"/>
        <v>16749.993999999999</v>
      </c>
    </row>
    <row r="18" spans="1:13" x14ac:dyDescent="0.3">
      <c r="A18" s="52" t="s">
        <v>1452</v>
      </c>
      <c r="B18" s="53" t="s">
        <v>1451</v>
      </c>
      <c r="C18" s="54">
        <v>42944</v>
      </c>
      <c r="D18" s="92" t="s">
        <v>1181</v>
      </c>
      <c r="E18" s="76">
        <v>42935</v>
      </c>
      <c r="F18" s="76" t="s">
        <v>630</v>
      </c>
      <c r="G18" s="29" t="s">
        <v>58</v>
      </c>
      <c r="H18" s="67" t="s">
        <v>59</v>
      </c>
      <c r="I18" s="31" t="s">
        <v>60</v>
      </c>
      <c r="J18" s="32">
        <v>5</v>
      </c>
      <c r="K18" s="140">
        <v>2887.93</v>
      </c>
      <c r="L18" s="34">
        <f t="shared" si="0"/>
        <v>2310.3440000000001</v>
      </c>
      <c r="M18" s="33">
        <f t="shared" si="1"/>
        <v>16749.993999999999</v>
      </c>
    </row>
    <row r="19" spans="1:13" x14ac:dyDescent="0.3">
      <c r="A19" s="52" t="s">
        <v>1452</v>
      </c>
      <c r="B19" s="53" t="s">
        <v>1451</v>
      </c>
      <c r="C19" s="54">
        <v>42944</v>
      </c>
      <c r="D19" s="92" t="s">
        <v>1182</v>
      </c>
      <c r="E19" s="76">
        <v>42935</v>
      </c>
      <c r="F19" s="76" t="s">
        <v>630</v>
      </c>
      <c r="G19" s="29" t="s">
        <v>58</v>
      </c>
      <c r="H19" s="67" t="s">
        <v>59</v>
      </c>
      <c r="I19" s="31" t="s">
        <v>60</v>
      </c>
      <c r="J19" s="32">
        <v>5</v>
      </c>
      <c r="K19" s="140">
        <v>2887.93</v>
      </c>
      <c r="L19" s="34">
        <f t="shared" si="0"/>
        <v>2310.3440000000001</v>
      </c>
      <c r="M19" s="33">
        <f t="shared" si="1"/>
        <v>16749.993999999999</v>
      </c>
    </row>
    <row r="20" spans="1:13" s="14" customFormat="1" ht="13.5" x14ac:dyDescent="0.25">
      <c r="A20" s="52" t="s">
        <v>1452</v>
      </c>
      <c r="B20" s="53" t="s">
        <v>1451</v>
      </c>
      <c r="C20" s="54">
        <v>42944</v>
      </c>
      <c r="D20" s="92" t="s">
        <v>1183</v>
      </c>
      <c r="E20" s="76">
        <v>42935</v>
      </c>
      <c r="F20" s="76" t="s">
        <v>630</v>
      </c>
      <c r="G20" s="29" t="s">
        <v>58</v>
      </c>
      <c r="H20" s="67" t="s">
        <v>59</v>
      </c>
      <c r="I20" s="31" t="s">
        <v>60</v>
      </c>
      <c r="J20" s="32">
        <v>5</v>
      </c>
      <c r="K20" s="140">
        <v>2887.93</v>
      </c>
      <c r="L20" s="34">
        <f t="shared" si="0"/>
        <v>2310.3440000000001</v>
      </c>
      <c r="M20" s="33">
        <f t="shared" si="1"/>
        <v>16749.993999999999</v>
      </c>
    </row>
    <row r="21" spans="1:13" x14ac:dyDescent="0.3">
      <c r="A21" s="52" t="s">
        <v>1452</v>
      </c>
      <c r="B21" s="53" t="s">
        <v>1451</v>
      </c>
      <c r="C21" s="54">
        <v>42944</v>
      </c>
      <c r="D21" s="92" t="s">
        <v>1192</v>
      </c>
      <c r="E21" s="76">
        <v>42937</v>
      </c>
      <c r="F21" s="76" t="s">
        <v>631</v>
      </c>
      <c r="G21" s="29" t="s">
        <v>58</v>
      </c>
      <c r="H21" s="68" t="s">
        <v>76</v>
      </c>
      <c r="I21" s="31" t="s">
        <v>71</v>
      </c>
      <c r="J21" s="32">
        <v>10</v>
      </c>
      <c r="K21" s="140">
        <v>1450</v>
      </c>
      <c r="L21" s="34">
        <f t="shared" si="0"/>
        <v>2320</v>
      </c>
      <c r="M21" s="33">
        <f t="shared" si="1"/>
        <v>16820</v>
      </c>
    </row>
    <row r="22" spans="1:13" x14ac:dyDescent="0.3">
      <c r="A22" s="52" t="s">
        <v>1452</v>
      </c>
      <c r="B22" s="53" t="s">
        <v>1451</v>
      </c>
      <c r="C22" s="54">
        <v>42944</v>
      </c>
      <c r="D22" s="92" t="s">
        <v>1192</v>
      </c>
      <c r="E22" s="76">
        <v>42937</v>
      </c>
      <c r="F22" s="76" t="s">
        <v>631</v>
      </c>
      <c r="G22" s="29" t="s">
        <v>58</v>
      </c>
      <c r="H22" s="68" t="s">
        <v>77</v>
      </c>
      <c r="I22" s="31" t="s">
        <v>71</v>
      </c>
      <c r="J22" s="32">
        <v>12</v>
      </c>
      <c r="K22" s="140">
        <v>1400</v>
      </c>
      <c r="L22" s="34">
        <f t="shared" si="0"/>
        <v>2688</v>
      </c>
      <c r="M22" s="33">
        <f t="shared" si="1"/>
        <v>19488</v>
      </c>
    </row>
    <row r="23" spans="1:13" x14ac:dyDescent="0.3">
      <c r="A23" s="52" t="s">
        <v>1452</v>
      </c>
      <c r="B23" s="53" t="s">
        <v>1451</v>
      </c>
      <c r="C23" s="54">
        <v>42944</v>
      </c>
      <c r="D23" s="92" t="s">
        <v>1192</v>
      </c>
      <c r="E23" s="76">
        <v>42937</v>
      </c>
      <c r="F23" s="76" t="s">
        <v>631</v>
      </c>
      <c r="G23" s="29" t="s">
        <v>58</v>
      </c>
      <c r="H23" s="68" t="s">
        <v>78</v>
      </c>
      <c r="I23" s="31" t="s">
        <v>79</v>
      </c>
      <c r="J23" s="32">
        <v>22</v>
      </c>
      <c r="K23" s="140">
        <v>450</v>
      </c>
      <c r="L23" s="34">
        <f t="shared" si="0"/>
        <v>1584</v>
      </c>
      <c r="M23" s="33">
        <f t="shared" si="1"/>
        <v>11484</v>
      </c>
    </row>
    <row r="24" spans="1:13" x14ac:dyDescent="0.3">
      <c r="A24" s="52" t="s">
        <v>1910</v>
      </c>
      <c r="B24" s="53" t="s">
        <v>1909</v>
      </c>
      <c r="C24" s="54">
        <v>42955</v>
      </c>
      <c r="D24" s="92" t="s">
        <v>1223</v>
      </c>
      <c r="E24" s="76">
        <v>42935</v>
      </c>
      <c r="F24" s="76" t="s">
        <v>630</v>
      </c>
      <c r="G24" s="29" t="s">
        <v>58</v>
      </c>
      <c r="H24" s="68" t="s">
        <v>59</v>
      </c>
      <c r="I24" s="31" t="s">
        <v>60</v>
      </c>
      <c r="J24" s="32">
        <v>5</v>
      </c>
      <c r="K24" s="140">
        <v>2887.93</v>
      </c>
      <c r="L24" s="34">
        <f t="shared" ref="L24:L54" si="2">J24*K24*0.16</f>
        <v>2310.3440000000001</v>
      </c>
      <c r="M24" s="33">
        <f t="shared" ref="M24:M38" si="3">J24*K24+L24</f>
        <v>16749.993999999999</v>
      </c>
    </row>
    <row r="25" spans="1:13" x14ac:dyDescent="0.3">
      <c r="A25" s="52" t="s">
        <v>1912</v>
      </c>
      <c r="B25" s="53" t="s">
        <v>1911</v>
      </c>
      <c r="C25" s="54">
        <v>42955</v>
      </c>
      <c r="D25" s="92" t="s">
        <v>1224</v>
      </c>
      <c r="E25" s="76">
        <v>42935</v>
      </c>
      <c r="F25" s="76" t="s">
        <v>630</v>
      </c>
      <c r="G25" s="29" t="s">
        <v>58</v>
      </c>
      <c r="H25" s="68" t="s">
        <v>59</v>
      </c>
      <c r="I25" s="31" t="s">
        <v>60</v>
      </c>
      <c r="J25" s="32">
        <v>5</v>
      </c>
      <c r="K25" s="140">
        <v>2887.93</v>
      </c>
      <c r="L25" s="34">
        <f t="shared" si="2"/>
        <v>2310.3440000000001</v>
      </c>
      <c r="M25" s="33">
        <f t="shared" si="3"/>
        <v>16749.993999999999</v>
      </c>
    </row>
    <row r="26" spans="1:13" x14ac:dyDescent="0.3">
      <c r="A26" s="52" t="s">
        <v>1914</v>
      </c>
      <c r="B26" s="53" t="s">
        <v>1913</v>
      </c>
      <c r="C26" s="54">
        <v>42955</v>
      </c>
      <c r="D26" s="92" t="s">
        <v>1225</v>
      </c>
      <c r="E26" s="76">
        <v>42935</v>
      </c>
      <c r="F26" s="76" t="s">
        <v>630</v>
      </c>
      <c r="G26" s="29" t="s">
        <v>58</v>
      </c>
      <c r="H26" s="68" t="s">
        <v>59</v>
      </c>
      <c r="I26" s="31" t="s">
        <v>60</v>
      </c>
      <c r="J26" s="32">
        <v>5</v>
      </c>
      <c r="K26" s="140">
        <v>2887.93</v>
      </c>
      <c r="L26" s="34">
        <f t="shared" si="2"/>
        <v>2310.3440000000001</v>
      </c>
      <c r="M26" s="33">
        <f t="shared" si="3"/>
        <v>16749.993999999999</v>
      </c>
    </row>
    <row r="27" spans="1:13" x14ac:dyDescent="0.3">
      <c r="A27" s="52" t="s">
        <v>1916</v>
      </c>
      <c r="B27" s="53" t="s">
        <v>1915</v>
      </c>
      <c r="C27" s="54">
        <v>42955</v>
      </c>
      <c r="D27" s="92" t="s">
        <v>1226</v>
      </c>
      <c r="E27" s="76">
        <v>42935</v>
      </c>
      <c r="F27" s="76" t="s">
        <v>630</v>
      </c>
      <c r="G27" s="29" t="s">
        <v>58</v>
      </c>
      <c r="H27" s="68" t="s">
        <v>59</v>
      </c>
      <c r="I27" s="31" t="s">
        <v>60</v>
      </c>
      <c r="J27" s="32">
        <v>5</v>
      </c>
      <c r="K27" s="140">
        <v>2887.93</v>
      </c>
      <c r="L27" s="34">
        <f t="shared" si="2"/>
        <v>2310.3440000000001</v>
      </c>
      <c r="M27" s="33">
        <f t="shared" si="3"/>
        <v>16749.993999999999</v>
      </c>
    </row>
    <row r="28" spans="1:13" x14ac:dyDescent="0.3">
      <c r="A28" s="52" t="s">
        <v>1918</v>
      </c>
      <c r="B28" s="53" t="s">
        <v>1917</v>
      </c>
      <c r="C28" s="54">
        <v>42955</v>
      </c>
      <c r="D28" s="92" t="s">
        <v>1227</v>
      </c>
      <c r="E28" s="76">
        <v>42935</v>
      </c>
      <c r="F28" s="76" t="s">
        <v>630</v>
      </c>
      <c r="G28" s="29" t="s">
        <v>58</v>
      </c>
      <c r="H28" s="68" t="s">
        <v>59</v>
      </c>
      <c r="I28" s="31" t="s">
        <v>60</v>
      </c>
      <c r="J28" s="32">
        <v>5</v>
      </c>
      <c r="K28" s="140">
        <v>2887.93</v>
      </c>
      <c r="L28" s="34">
        <f t="shared" si="2"/>
        <v>2310.3440000000001</v>
      </c>
      <c r="M28" s="33">
        <f t="shared" si="3"/>
        <v>16749.993999999999</v>
      </c>
    </row>
    <row r="29" spans="1:13" x14ac:dyDescent="0.3">
      <c r="A29" s="52" t="s">
        <v>1920</v>
      </c>
      <c r="B29" s="53" t="s">
        <v>1919</v>
      </c>
      <c r="C29" s="54">
        <v>42955</v>
      </c>
      <c r="D29" s="92" t="s">
        <v>1228</v>
      </c>
      <c r="E29" s="76">
        <v>42935</v>
      </c>
      <c r="F29" s="76" t="s">
        <v>630</v>
      </c>
      <c r="G29" s="29" t="s">
        <v>58</v>
      </c>
      <c r="H29" s="68" t="s">
        <v>59</v>
      </c>
      <c r="I29" s="31" t="s">
        <v>60</v>
      </c>
      <c r="J29" s="32">
        <v>5</v>
      </c>
      <c r="K29" s="140">
        <v>2887.93</v>
      </c>
      <c r="L29" s="34">
        <f t="shared" si="2"/>
        <v>2310.3440000000001</v>
      </c>
      <c r="M29" s="33">
        <f t="shared" si="3"/>
        <v>16749.993999999999</v>
      </c>
    </row>
    <row r="30" spans="1:13" x14ac:dyDescent="0.3">
      <c r="A30" s="52" t="s">
        <v>1922</v>
      </c>
      <c r="B30" s="53" t="s">
        <v>1921</v>
      </c>
      <c r="C30" s="54">
        <v>42955</v>
      </c>
      <c r="D30" s="92" t="s">
        <v>1230</v>
      </c>
      <c r="E30" s="76">
        <v>42936</v>
      </c>
      <c r="F30" s="76" t="s">
        <v>666</v>
      </c>
      <c r="G30" s="29" t="s">
        <v>58</v>
      </c>
      <c r="H30" s="68" t="s">
        <v>72</v>
      </c>
      <c r="I30" s="31" t="s">
        <v>71</v>
      </c>
      <c r="J30" s="32">
        <v>85</v>
      </c>
      <c r="K30" s="140">
        <v>1350</v>
      </c>
      <c r="L30" s="34">
        <f t="shared" si="2"/>
        <v>18360</v>
      </c>
      <c r="M30" s="33">
        <f t="shared" si="3"/>
        <v>133110</v>
      </c>
    </row>
    <row r="31" spans="1:13" x14ac:dyDescent="0.3">
      <c r="A31" s="52" t="s">
        <v>1922</v>
      </c>
      <c r="B31" s="53" t="s">
        <v>1921</v>
      </c>
      <c r="C31" s="54">
        <v>42955</v>
      </c>
      <c r="D31" s="92" t="s">
        <v>1230</v>
      </c>
      <c r="E31" s="76">
        <v>42936</v>
      </c>
      <c r="F31" s="76" t="s">
        <v>666</v>
      </c>
      <c r="G31" s="29" t="s">
        <v>58</v>
      </c>
      <c r="H31" s="68" t="s">
        <v>78</v>
      </c>
      <c r="I31" s="31" t="s">
        <v>79</v>
      </c>
      <c r="J31" s="32">
        <v>85</v>
      </c>
      <c r="K31" s="140">
        <v>450</v>
      </c>
      <c r="L31" s="34">
        <f t="shared" si="2"/>
        <v>6120</v>
      </c>
      <c r="M31" s="33">
        <f t="shared" si="3"/>
        <v>44370</v>
      </c>
    </row>
    <row r="32" spans="1:13" x14ac:dyDescent="0.3">
      <c r="A32" s="52" t="s">
        <v>1924</v>
      </c>
      <c r="B32" s="53" t="s">
        <v>1923</v>
      </c>
      <c r="C32" s="54">
        <v>42955</v>
      </c>
      <c r="D32" s="92" t="s">
        <v>1231</v>
      </c>
      <c r="E32" s="76">
        <v>42936</v>
      </c>
      <c r="F32" s="76" t="s">
        <v>666</v>
      </c>
      <c r="G32" s="29" t="s">
        <v>58</v>
      </c>
      <c r="H32" s="68" t="s">
        <v>74</v>
      </c>
      <c r="I32" s="31" t="s">
        <v>71</v>
      </c>
      <c r="J32" s="32">
        <v>85</v>
      </c>
      <c r="K32" s="140">
        <v>1100</v>
      </c>
      <c r="L32" s="34">
        <f t="shared" si="2"/>
        <v>14960</v>
      </c>
      <c r="M32" s="33">
        <f t="shared" si="3"/>
        <v>108460</v>
      </c>
    </row>
    <row r="33" spans="1:13" x14ac:dyDescent="0.3">
      <c r="A33" s="52" t="s">
        <v>1924</v>
      </c>
      <c r="B33" s="53" t="s">
        <v>1923</v>
      </c>
      <c r="C33" s="54">
        <v>42955</v>
      </c>
      <c r="D33" s="92" t="s">
        <v>1231</v>
      </c>
      <c r="E33" s="76">
        <v>42936</v>
      </c>
      <c r="F33" s="76" t="s">
        <v>666</v>
      </c>
      <c r="G33" s="29" t="s">
        <v>58</v>
      </c>
      <c r="H33" s="68" t="s">
        <v>78</v>
      </c>
      <c r="I33" s="31" t="s">
        <v>79</v>
      </c>
      <c r="J33" s="32">
        <v>85</v>
      </c>
      <c r="K33" s="140">
        <v>450</v>
      </c>
      <c r="L33" s="34">
        <f t="shared" si="2"/>
        <v>6120</v>
      </c>
      <c r="M33" s="33">
        <f t="shared" si="3"/>
        <v>44370</v>
      </c>
    </row>
    <row r="34" spans="1:13" ht="25.5" x14ac:dyDescent="0.3">
      <c r="A34" s="52" t="s">
        <v>1903</v>
      </c>
      <c r="B34" s="53" t="s">
        <v>1902</v>
      </c>
      <c r="C34" s="54">
        <v>42951</v>
      </c>
      <c r="D34" s="92"/>
      <c r="E34" s="76"/>
      <c r="F34" s="76" t="s">
        <v>42</v>
      </c>
      <c r="G34" s="29" t="s">
        <v>41</v>
      </c>
      <c r="H34" s="68" t="s">
        <v>1285</v>
      </c>
      <c r="I34" s="31"/>
      <c r="J34" s="32"/>
      <c r="K34" s="140"/>
      <c r="L34" s="34">
        <f t="shared" si="2"/>
        <v>0</v>
      </c>
      <c r="M34" s="33">
        <v>14400</v>
      </c>
    </row>
    <row r="35" spans="1:13" x14ac:dyDescent="0.3">
      <c r="A35" s="52" t="s">
        <v>1926</v>
      </c>
      <c r="B35" s="53" t="s">
        <v>1925</v>
      </c>
      <c r="C35" s="54">
        <v>42961</v>
      </c>
      <c r="D35" s="92" t="s">
        <v>1290</v>
      </c>
      <c r="E35" s="76">
        <v>42949</v>
      </c>
      <c r="F35" s="76" t="s">
        <v>666</v>
      </c>
      <c r="G35" s="29" t="s">
        <v>58</v>
      </c>
      <c r="H35" s="68" t="s">
        <v>235</v>
      </c>
      <c r="I35" s="31" t="s">
        <v>96</v>
      </c>
      <c r="J35" s="32">
        <v>10</v>
      </c>
      <c r="K35" s="140">
        <v>716.1</v>
      </c>
      <c r="L35" s="34">
        <f t="shared" si="2"/>
        <v>1145.76</v>
      </c>
      <c r="M35" s="33">
        <f t="shared" si="3"/>
        <v>8306.76</v>
      </c>
    </row>
    <row r="36" spans="1:13" x14ac:dyDescent="0.3">
      <c r="A36" s="52" t="s">
        <v>1929</v>
      </c>
      <c r="B36" s="53" t="s">
        <v>1927</v>
      </c>
      <c r="C36" s="54">
        <v>42961</v>
      </c>
      <c r="D36" s="92" t="s">
        <v>1291</v>
      </c>
      <c r="E36" s="76">
        <v>42949</v>
      </c>
      <c r="F36" s="76" t="s">
        <v>639</v>
      </c>
      <c r="G36" s="29" t="s">
        <v>58</v>
      </c>
      <c r="H36" s="68" t="s">
        <v>323</v>
      </c>
      <c r="I36" s="31" t="s">
        <v>231</v>
      </c>
      <c r="J36" s="32">
        <v>96</v>
      </c>
      <c r="K36" s="140">
        <v>350</v>
      </c>
      <c r="L36" s="34">
        <f t="shared" si="2"/>
        <v>5376</v>
      </c>
      <c r="M36" s="33">
        <f t="shared" si="3"/>
        <v>38976</v>
      </c>
    </row>
    <row r="37" spans="1:13" x14ac:dyDescent="0.3">
      <c r="A37" s="52" t="s">
        <v>1930</v>
      </c>
      <c r="B37" s="53" t="s">
        <v>1928</v>
      </c>
      <c r="C37" s="54">
        <v>42961</v>
      </c>
      <c r="D37" s="92" t="s">
        <v>1292</v>
      </c>
      <c r="E37" s="76">
        <v>42949</v>
      </c>
      <c r="F37" s="76" t="s">
        <v>639</v>
      </c>
      <c r="G37" s="29" t="s">
        <v>58</v>
      </c>
      <c r="H37" s="68" t="s">
        <v>1288</v>
      </c>
      <c r="I37" s="31" t="s">
        <v>231</v>
      </c>
      <c r="J37" s="32">
        <v>96</v>
      </c>
      <c r="K37" s="140">
        <v>350</v>
      </c>
      <c r="L37" s="34">
        <f t="shared" si="2"/>
        <v>5376</v>
      </c>
      <c r="M37" s="33">
        <f t="shared" si="3"/>
        <v>38976</v>
      </c>
    </row>
    <row r="38" spans="1:13" x14ac:dyDescent="0.3">
      <c r="A38" s="52" t="s">
        <v>1932</v>
      </c>
      <c r="B38" s="53" t="s">
        <v>1931</v>
      </c>
      <c r="C38" s="54">
        <v>42961</v>
      </c>
      <c r="D38" s="92" t="s">
        <v>1293</v>
      </c>
      <c r="E38" s="76">
        <v>42949</v>
      </c>
      <c r="F38" s="76" t="s">
        <v>639</v>
      </c>
      <c r="G38" s="29" t="s">
        <v>58</v>
      </c>
      <c r="H38" s="68" t="s">
        <v>1294</v>
      </c>
      <c r="I38" s="31" t="s">
        <v>231</v>
      </c>
      <c r="J38" s="32">
        <v>96</v>
      </c>
      <c r="K38" s="140">
        <v>68.959999999999994</v>
      </c>
      <c r="L38" s="34">
        <f t="shared" si="2"/>
        <v>1059.2256</v>
      </c>
      <c r="M38" s="33">
        <f t="shared" si="3"/>
        <v>7679.3855999999996</v>
      </c>
    </row>
    <row r="39" spans="1:13" ht="25.5" x14ac:dyDescent="0.3">
      <c r="A39" s="52" t="s">
        <v>1904</v>
      </c>
      <c r="B39" s="53" t="s">
        <v>1905</v>
      </c>
      <c r="C39" s="54">
        <v>42958</v>
      </c>
      <c r="D39" s="92"/>
      <c r="E39" s="76"/>
      <c r="F39" s="76" t="s">
        <v>42</v>
      </c>
      <c r="G39" s="29" t="s">
        <v>41</v>
      </c>
      <c r="H39" s="68" t="s">
        <v>1547</v>
      </c>
      <c r="I39" s="31"/>
      <c r="J39" s="32"/>
      <c r="K39" s="140"/>
      <c r="L39" s="34">
        <f t="shared" si="2"/>
        <v>0</v>
      </c>
      <c r="M39" s="33">
        <v>15900</v>
      </c>
    </row>
    <row r="40" spans="1:13" ht="38.25" x14ac:dyDescent="0.3">
      <c r="A40" s="52" t="s">
        <v>1935</v>
      </c>
      <c r="B40" s="53" t="s">
        <v>1933</v>
      </c>
      <c r="C40" s="54">
        <v>42968</v>
      </c>
      <c r="D40" s="92" t="s">
        <v>1577</v>
      </c>
      <c r="E40" s="76">
        <v>42954</v>
      </c>
      <c r="F40" s="76" t="s">
        <v>639</v>
      </c>
      <c r="G40" s="38" t="s">
        <v>1567</v>
      </c>
      <c r="H40" s="68" t="s">
        <v>1578</v>
      </c>
      <c r="I40" s="31" t="s">
        <v>231</v>
      </c>
      <c r="J40" s="32">
        <v>96</v>
      </c>
      <c r="K40" s="140">
        <v>562.5</v>
      </c>
      <c r="L40" s="34">
        <f t="shared" si="2"/>
        <v>8640</v>
      </c>
      <c r="M40" s="33">
        <f>J40*K40+L40</f>
        <v>62640</v>
      </c>
    </row>
    <row r="41" spans="1:13" ht="38.25" x14ac:dyDescent="0.3">
      <c r="A41" s="52" t="s">
        <v>1936</v>
      </c>
      <c r="B41" s="53" t="s">
        <v>1934</v>
      </c>
      <c r="C41" s="54">
        <v>42968</v>
      </c>
      <c r="D41" s="92" t="s">
        <v>1579</v>
      </c>
      <c r="E41" s="76">
        <v>42954</v>
      </c>
      <c r="F41" s="76" t="s">
        <v>639</v>
      </c>
      <c r="G41" s="38" t="s">
        <v>1567</v>
      </c>
      <c r="H41" s="68" t="s">
        <v>220</v>
      </c>
      <c r="I41" s="31" t="s">
        <v>231</v>
      </c>
      <c r="J41" s="32">
        <v>96</v>
      </c>
      <c r="K41" s="140">
        <v>145.83000000000001</v>
      </c>
      <c r="L41" s="34">
        <f t="shared" si="2"/>
        <v>2239.9488000000001</v>
      </c>
      <c r="M41" s="33">
        <f>J41*K41+L41</f>
        <v>16239.6288</v>
      </c>
    </row>
    <row r="42" spans="1:13" ht="38.25" x14ac:dyDescent="0.3">
      <c r="A42" s="52" t="s">
        <v>1938</v>
      </c>
      <c r="B42" s="53" t="s">
        <v>1937</v>
      </c>
      <c r="C42" s="54">
        <v>42968</v>
      </c>
      <c r="D42" s="92" t="s">
        <v>1580</v>
      </c>
      <c r="E42" s="76">
        <v>42954</v>
      </c>
      <c r="F42" s="76" t="s">
        <v>639</v>
      </c>
      <c r="G42" s="38" t="s">
        <v>1567</v>
      </c>
      <c r="H42" s="68" t="s">
        <v>1572</v>
      </c>
      <c r="I42" s="31" t="s">
        <v>231</v>
      </c>
      <c r="J42" s="32">
        <v>48</v>
      </c>
      <c r="K42" s="140">
        <v>145.83000000000001</v>
      </c>
      <c r="L42" s="34">
        <f t="shared" si="2"/>
        <v>1119.9744000000001</v>
      </c>
      <c r="M42" s="33">
        <f>J42*K42+L42</f>
        <v>8119.8144000000002</v>
      </c>
    </row>
    <row r="43" spans="1:13" ht="38.25" x14ac:dyDescent="0.3">
      <c r="A43" s="52" t="s">
        <v>1940</v>
      </c>
      <c r="B43" s="53" t="s">
        <v>1939</v>
      </c>
      <c r="C43" s="54">
        <v>42968</v>
      </c>
      <c r="D43" s="92" t="s">
        <v>1581</v>
      </c>
      <c r="E43" s="76">
        <v>42954</v>
      </c>
      <c r="F43" s="76" t="s">
        <v>639</v>
      </c>
      <c r="G43" s="38" t="s">
        <v>1567</v>
      </c>
      <c r="H43" s="68" t="s">
        <v>1576</v>
      </c>
      <c r="I43" s="31" t="s">
        <v>231</v>
      </c>
      <c r="J43" s="32">
        <v>96</v>
      </c>
      <c r="K43" s="140">
        <v>145.83000000000001</v>
      </c>
      <c r="L43" s="34">
        <f t="shared" si="2"/>
        <v>2239.9488000000001</v>
      </c>
      <c r="M43" s="33">
        <f>J43*K43+L43</f>
        <v>16239.6288</v>
      </c>
    </row>
    <row r="44" spans="1:13" ht="25.5" x14ac:dyDescent="0.3">
      <c r="A44" s="52" t="s">
        <v>1908</v>
      </c>
      <c r="B44" s="53" t="s">
        <v>1906</v>
      </c>
      <c r="C44" s="54">
        <v>42965</v>
      </c>
      <c r="D44" s="92"/>
      <c r="E44" s="76"/>
      <c r="F44" s="76" t="s">
        <v>42</v>
      </c>
      <c r="G44" s="38" t="s">
        <v>41</v>
      </c>
      <c r="H44" s="68" t="s">
        <v>1621</v>
      </c>
      <c r="I44" s="31"/>
      <c r="J44" s="32"/>
      <c r="K44" s="140"/>
      <c r="L44" s="34">
        <f t="shared" si="2"/>
        <v>0</v>
      </c>
      <c r="M44" s="33">
        <v>21900</v>
      </c>
    </row>
    <row r="45" spans="1:13" ht="25.5" x14ac:dyDescent="0.3">
      <c r="A45" s="52" t="s">
        <v>1843</v>
      </c>
      <c r="B45" s="53" t="s">
        <v>1907</v>
      </c>
      <c r="C45" s="54">
        <v>42972</v>
      </c>
      <c r="D45" s="92"/>
      <c r="E45" s="76"/>
      <c r="F45" s="76" t="s">
        <v>42</v>
      </c>
      <c r="G45" s="38" t="s">
        <v>41</v>
      </c>
      <c r="H45" s="68" t="s">
        <v>1626</v>
      </c>
      <c r="I45" s="31"/>
      <c r="J45" s="32"/>
      <c r="K45" s="140"/>
      <c r="L45" s="34">
        <f>J45*K45*0.16</f>
        <v>0</v>
      </c>
      <c r="M45" s="33">
        <v>18900</v>
      </c>
    </row>
    <row r="46" spans="1:13" ht="25.5" x14ac:dyDescent="0.3">
      <c r="A46" s="52" t="s">
        <v>2243</v>
      </c>
      <c r="B46" s="53" t="s">
        <v>2242</v>
      </c>
      <c r="C46" s="54">
        <v>42979</v>
      </c>
      <c r="D46" s="92"/>
      <c r="E46" s="76"/>
      <c r="F46" s="76" t="s">
        <v>42</v>
      </c>
      <c r="G46" s="38" t="s">
        <v>41</v>
      </c>
      <c r="H46" s="68" t="s">
        <v>1641</v>
      </c>
      <c r="I46" s="31"/>
      <c r="J46" s="32"/>
      <c r="K46" s="140"/>
      <c r="L46" s="34">
        <f t="shared" si="2"/>
        <v>0</v>
      </c>
      <c r="M46" s="33">
        <v>9300</v>
      </c>
    </row>
    <row r="47" spans="1:13" ht="25.5" x14ac:dyDescent="0.3">
      <c r="A47" s="52" t="s">
        <v>3893</v>
      </c>
      <c r="B47" s="53" t="s">
        <v>3890</v>
      </c>
      <c r="C47" s="54">
        <v>43082</v>
      </c>
      <c r="D47" s="92" t="s">
        <v>3378</v>
      </c>
      <c r="E47" s="76">
        <v>43074</v>
      </c>
      <c r="F47" s="76" t="s">
        <v>630</v>
      </c>
      <c r="G47" s="38" t="s">
        <v>58</v>
      </c>
      <c r="H47" s="68" t="s">
        <v>59</v>
      </c>
      <c r="I47" s="31" t="s">
        <v>60</v>
      </c>
      <c r="J47" s="32">
        <v>5</v>
      </c>
      <c r="K47" s="140">
        <v>2974.13</v>
      </c>
      <c r="L47" s="34">
        <f t="shared" si="2"/>
        <v>2379.3040000000001</v>
      </c>
      <c r="M47" s="33">
        <f t="shared" ref="M47:M55" si="4">J47*K47+L47</f>
        <v>17249.954000000002</v>
      </c>
    </row>
    <row r="48" spans="1:13" ht="25.5" x14ac:dyDescent="0.3">
      <c r="A48" s="52" t="s">
        <v>3894</v>
      </c>
      <c r="B48" s="53" t="s">
        <v>3891</v>
      </c>
      <c r="C48" s="54">
        <v>43082</v>
      </c>
      <c r="D48" s="92" t="s">
        <v>3379</v>
      </c>
      <c r="E48" s="76">
        <v>43074</v>
      </c>
      <c r="F48" s="76" t="s">
        <v>630</v>
      </c>
      <c r="G48" s="38" t="s">
        <v>58</v>
      </c>
      <c r="H48" s="68" t="s">
        <v>59</v>
      </c>
      <c r="I48" s="31" t="s">
        <v>60</v>
      </c>
      <c r="J48" s="32">
        <v>5</v>
      </c>
      <c r="K48" s="140">
        <v>2974.13</v>
      </c>
      <c r="L48" s="34">
        <f t="shared" si="2"/>
        <v>2379.3040000000001</v>
      </c>
      <c r="M48" s="33">
        <f t="shared" si="4"/>
        <v>17249.954000000002</v>
      </c>
    </row>
    <row r="49" spans="1:13" ht="25.5" x14ac:dyDescent="0.3">
      <c r="A49" s="52" t="s">
        <v>3895</v>
      </c>
      <c r="B49" s="53" t="s">
        <v>3892</v>
      </c>
      <c r="C49" s="54">
        <v>43082</v>
      </c>
      <c r="D49" s="92" t="s">
        <v>3380</v>
      </c>
      <c r="E49" s="76">
        <v>43074</v>
      </c>
      <c r="F49" s="76" t="s">
        <v>630</v>
      </c>
      <c r="G49" s="38" t="s">
        <v>58</v>
      </c>
      <c r="H49" s="68" t="s">
        <v>59</v>
      </c>
      <c r="I49" s="31" t="s">
        <v>60</v>
      </c>
      <c r="J49" s="32">
        <v>5</v>
      </c>
      <c r="K49" s="140">
        <v>2974.13</v>
      </c>
      <c r="L49" s="34">
        <f t="shared" si="2"/>
        <v>2379.3040000000001</v>
      </c>
      <c r="M49" s="33">
        <f t="shared" si="4"/>
        <v>17249.954000000002</v>
      </c>
    </row>
    <row r="50" spans="1:13" ht="25.5" x14ac:dyDescent="0.3">
      <c r="A50" s="52" t="s">
        <v>3897</v>
      </c>
      <c r="B50" s="53" t="s">
        <v>3896</v>
      </c>
      <c r="C50" s="54">
        <v>43082</v>
      </c>
      <c r="D50" s="92" t="s">
        <v>3381</v>
      </c>
      <c r="E50" s="76">
        <v>43074</v>
      </c>
      <c r="F50" s="76" t="s">
        <v>630</v>
      </c>
      <c r="G50" s="38" t="s">
        <v>58</v>
      </c>
      <c r="H50" s="68" t="s">
        <v>59</v>
      </c>
      <c r="I50" s="31" t="s">
        <v>60</v>
      </c>
      <c r="J50" s="32">
        <v>5</v>
      </c>
      <c r="K50" s="140">
        <v>2974.13</v>
      </c>
      <c r="L50" s="34">
        <f t="shared" si="2"/>
        <v>2379.3040000000001</v>
      </c>
      <c r="M50" s="33">
        <f t="shared" si="4"/>
        <v>17249.954000000002</v>
      </c>
    </row>
    <row r="51" spans="1:13" ht="25.5" x14ac:dyDescent="0.3">
      <c r="A51" s="52" t="s">
        <v>3900</v>
      </c>
      <c r="B51" s="53" t="s">
        <v>3898</v>
      </c>
      <c r="C51" s="54">
        <v>43082</v>
      </c>
      <c r="D51" s="92" t="s">
        <v>3383</v>
      </c>
      <c r="E51" s="76">
        <v>43074</v>
      </c>
      <c r="F51" s="76" t="s">
        <v>630</v>
      </c>
      <c r="G51" s="38" t="s">
        <v>58</v>
      </c>
      <c r="H51" s="68" t="s">
        <v>59</v>
      </c>
      <c r="I51" s="31" t="s">
        <v>60</v>
      </c>
      <c r="J51" s="32">
        <v>5</v>
      </c>
      <c r="K51" s="140">
        <v>2974.13</v>
      </c>
      <c r="L51" s="34">
        <f t="shared" si="2"/>
        <v>2379.3040000000001</v>
      </c>
      <c r="M51" s="33">
        <f t="shared" si="4"/>
        <v>17249.954000000002</v>
      </c>
    </row>
    <row r="52" spans="1:13" ht="25.5" x14ac:dyDescent="0.3">
      <c r="A52" s="52" t="s">
        <v>3901</v>
      </c>
      <c r="B52" s="53" t="s">
        <v>3899</v>
      </c>
      <c r="C52" s="54">
        <v>43082</v>
      </c>
      <c r="D52" s="92" t="s">
        <v>3385</v>
      </c>
      <c r="E52" s="76">
        <v>43074</v>
      </c>
      <c r="F52" s="76" t="s">
        <v>630</v>
      </c>
      <c r="G52" s="38" t="s">
        <v>58</v>
      </c>
      <c r="H52" s="68" t="s">
        <v>59</v>
      </c>
      <c r="I52" s="31" t="s">
        <v>60</v>
      </c>
      <c r="J52" s="32">
        <v>5</v>
      </c>
      <c r="K52" s="140">
        <v>2974.13</v>
      </c>
      <c r="L52" s="34">
        <f t="shared" si="2"/>
        <v>2379.3040000000001</v>
      </c>
      <c r="M52" s="33">
        <f t="shared" si="4"/>
        <v>17249.954000000002</v>
      </c>
    </row>
    <row r="53" spans="1:13" ht="25.5" x14ac:dyDescent="0.3">
      <c r="A53" s="52" t="s">
        <v>3903</v>
      </c>
      <c r="B53" s="53" t="s">
        <v>3902</v>
      </c>
      <c r="C53" s="54">
        <v>43088</v>
      </c>
      <c r="D53" s="92" t="s">
        <v>3429</v>
      </c>
      <c r="E53" s="76">
        <v>43076</v>
      </c>
      <c r="F53" s="76" t="s">
        <v>804</v>
      </c>
      <c r="G53" s="38" t="s">
        <v>297</v>
      </c>
      <c r="H53" s="68" t="s">
        <v>500</v>
      </c>
      <c r="I53" s="31" t="s">
        <v>96</v>
      </c>
      <c r="J53" s="32">
        <v>15</v>
      </c>
      <c r="K53" s="140">
        <v>60</v>
      </c>
      <c r="L53" s="34">
        <f t="shared" si="2"/>
        <v>144</v>
      </c>
      <c r="M53" s="33">
        <f t="shared" si="4"/>
        <v>1044</v>
      </c>
    </row>
    <row r="54" spans="1:13" ht="25.5" x14ac:dyDescent="0.3">
      <c r="A54" s="52" t="s">
        <v>3903</v>
      </c>
      <c r="B54" s="53" t="s">
        <v>3902</v>
      </c>
      <c r="C54" s="54">
        <v>43088</v>
      </c>
      <c r="D54" s="92" t="s">
        <v>3429</v>
      </c>
      <c r="E54" s="76">
        <v>43076</v>
      </c>
      <c r="F54" s="76" t="s">
        <v>804</v>
      </c>
      <c r="G54" s="38" t="s">
        <v>297</v>
      </c>
      <c r="H54" s="68" t="s">
        <v>501</v>
      </c>
      <c r="I54" s="31" t="s">
        <v>96</v>
      </c>
      <c r="J54" s="32">
        <v>20</v>
      </c>
      <c r="K54" s="140">
        <v>30</v>
      </c>
      <c r="L54" s="34">
        <f t="shared" si="2"/>
        <v>96</v>
      </c>
      <c r="M54" s="33">
        <f t="shared" si="4"/>
        <v>696</v>
      </c>
    </row>
    <row r="55" spans="1:13" ht="25.5" x14ac:dyDescent="0.3">
      <c r="A55" s="52" t="s">
        <v>3903</v>
      </c>
      <c r="B55" s="53" t="s">
        <v>3902</v>
      </c>
      <c r="C55" s="54">
        <v>43088</v>
      </c>
      <c r="D55" s="92" t="s">
        <v>3429</v>
      </c>
      <c r="E55" s="76">
        <v>43076</v>
      </c>
      <c r="F55" s="76" t="s">
        <v>804</v>
      </c>
      <c r="G55" s="38" t="s">
        <v>297</v>
      </c>
      <c r="H55" s="68" t="s">
        <v>3430</v>
      </c>
      <c r="I55" s="31" t="s">
        <v>96</v>
      </c>
      <c r="J55" s="32">
        <v>5</v>
      </c>
      <c r="K55" s="140">
        <v>54</v>
      </c>
      <c r="L55" s="34">
        <f>J55*K55*0.16</f>
        <v>43.2</v>
      </c>
      <c r="M55" s="33">
        <f t="shared" si="4"/>
        <v>313.2</v>
      </c>
    </row>
    <row r="56" spans="1:13" x14ac:dyDescent="0.3">
      <c r="A56" s="52" t="s">
        <v>3906</v>
      </c>
      <c r="B56" s="53" t="s">
        <v>3905</v>
      </c>
      <c r="C56" s="54">
        <v>43091</v>
      </c>
      <c r="D56" s="92" t="s">
        <v>3501</v>
      </c>
      <c r="E56" s="76">
        <v>43080</v>
      </c>
      <c r="F56" s="76" t="s">
        <v>631</v>
      </c>
      <c r="G56" s="38" t="s">
        <v>2580</v>
      </c>
      <c r="H56" s="68" t="s">
        <v>76</v>
      </c>
      <c r="I56" s="31" t="s">
        <v>71</v>
      </c>
      <c r="J56" s="32">
        <v>10</v>
      </c>
      <c r="K56" s="140">
        <v>1400</v>
      </c>
      <c r="L56" s="34">
        <f>J56*K56*0.16</f>
        <v>2240</v>
      </c>
      <c r="M56" s="33">
        <f>J56*K56+L56</f>
        <v>16240</v>
      </c>
    </row>
    <row r="57" spans="1:13" x14ac:dyDescent="0.3">
      <c r="A57" s="52" t="s">
        <v>3906</v>
      </c>
      <c r="B57" s="53" t="s">
        <v>3905</v>
      </c>
      <c r="C57" s="54">
        <v>43091</v>
      </c>
      <c r="D57" s="92" t="s">
        <v>3501</v>
      </c>
      <c r="E57" s="76">
        <v>43080</v>
      </c>
      <c r="F57" s="76" t="s">
        <v>631</v>
      </c>
      <c r="G57" s="38" t="s">
        <v>2580</v>
      </c>
      <c r="H57" s="68" t="s">
        <v>77</v>
      </c>
      <c r="I57" s="31" t="s">
        <v>71</v>
      </c>
      <c r="J57" s="32">
        <v>11</v>
      </c>
      <c r="K57" s="140">
        <v>1350</v>
      </c>
      <c r="L57" s="34">
        <f>J57*K57*0.16</f>
        <v>2376</v>
      </c>
      <c r="M57" s="33">
        <f>J57*K57+L57</f>
        <v>17226</v>
      </c>
    </row>
    <row r="58" spans="1:13" x14ac:dyDescent="0.3">
      <c r="A58" s="52" t="s">
        <v>3906</v>
      </c>
      <c r="B58" s="53" t="s">
        <v>3905</v>
      </c>
      <c r="C58" s="54">
        <v>43091</v>
      </c>
      <c r="D58" s="92" t="s">
        <v>3501</v>
      </c>
      <c r="E58" s="76">
        <v>43080</v>
      </c>
      <c r="F58" s="76" t="s">
        <v>631</v>
      </c>
      <c r="G58" s="38" t="s">
        <v>2580</v>
      </c>
      <c r="H58" s="68" t="s">
        <v>78</v>
      </c>
      <c r="I58" s="31" t="s">
        <v>1197</v>
      </c>
      <c r="J58" s="32">
        <v>21</v>
      </c>
      <c r="K58" s="140">
        <v>476.19</v>
      </c>
      <c r="L58" s="34">
        <f>J58*K58*0.16</f>
        <v>1599.9983999999999</v>
      </c>
      <c r="M58" s="33">
        <f>J58*K58+L58</f>
        <v>11599.9884</v>
      </c>
    </row>
    <row r="59" spans="1:13" x14ac:dyDescent="0.3">
      <c r="A59" s="26"/>
      <c r="B59" s="26"/>
      <c r="C59" s="26"/>
      <c r="D59" s="28"/>
      <c r="E59" s="27"/>
      <c r="F59" s="27"/>
      <c r="G59" s="29"/>
      <c r="H59" s="38"/>
      <c r="I59" s="31"/>
      <c r="J59" s="32"/>
      <c r="K59" s="33"/>
      <c r="L59" s="34"/>
      <c r="M59" s="33">
        <f>SUM(M14:M58)</f>
        <v>1024398.0580000002</v>
      </c>
    </row>
    <row r="61" spans="1:13" x14ac:dyDescent="0.3">
      <c r="A61" s="48" t="s">
        <v>35</v>
      </c>
      <c r="B61" s="46" t="s">
        <v>1168</v>
      </c>
    </row>
    <row r="62" spans="1:13" x14ac:dyDescent="0.3">
      <c r="A62" s="18"/>
      <c r="B62" s="15"/>
    </row>
    <row r="63" spans="1:13" x14ac:dyDescent="0.3">
      <c r="A63" s="18"/>
      <c r="B63" s="15"/>
      <c r="D63" s="62"/>
    </row>
    <row r="64" spans="1:13" x14ac:dyDescent="0.3">
      <c r="A64" s="18"/>
      <c r="B64" s="15"/>
    </row>
    <row r="65" spans="1:13" x14ac:dyDescent="0.3">
      <c r="A65" s="18"/>
      <c r="B65" s="15"/>
    </row>
    <row r="66" spans="1:13" x14ac:dyDescent="0.3">
      <c r="A66" s="18"/>
      <c r="B66" s="15"/>
    </row>
    <row r="67" spans="1:13" x14ac:dyDescent="0.3">
      <c r="A67" s="18"/>
      <c r="B67" s="15"/>
    </row>
    <row r="68" spans="1:13" x14ac:dyDescent="0.3">
      <c r="A68" s="18"/>
      <c r="B68" s="15"/>
    </row>
    <row r="69" spans="1:13" x14ac:dyDescent="0.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261" t="s">
        <v>27</v>
      </c>
      <c r="B70" s="261"/>
      <c r="C70" s="261"/>
      <c r="D70" s="39"/>
      <c r="E70" s="261" t="s">
        <v>28</v>
      </c>
      <c r="F70" s="261"/>
      <c r="G70" s="39"/>
      <c r="H70" s="131" t="s">
        <v>29</v>
      </c>
      <c r="I70" s="39"/>
      <c r="J70" s="41"/>
      <c r="K70" s="131" t="s">
        <v>30</v>
      </c>
      <c r="L70" s="41"/>
      <c r="M70" s="39"/>
    </row>
    <row r="71" spans="1:13" ht="13.9" customHeight="1" x14ac:dyDescent="0.3">
      <c r="A71" s="263" t="s">
        <v>0</v>
      </c>
      <c r="B71" s="263"/>
      <c r="C71" s="263"/>
      <c r="D71" s="39"/>
      <c r="E71" s="262" t="s">
        <v>1</v>
      </c>
      <c r="F71" s="262"/>
      <c r="G71" s="39"/>
      <c r="H71" s="42" t="s">
        <v>2</v>
      </c>
      <c r="I71" s="39"/>
      <c r="J71" s="262" t="s">
        <v>31</v>
      </c>
      <c r="K71" s="262"/>
      <c r="L71" s="262"/>
      <c r="M71" s="39"/>
    </row>
    <row r="72" spans="1:13" x14ac:dyDescent="0.3">
      <c r="A72" s="253"/>
      <c r="B72" s="253"/>
      <c r="C72" s="253"/>
    </row>
    <row r="73" spans="1:13" s="15" customFormat="1" ht="15" customHeight="1" x14ac:dyDescent="0.25">
      <c r="A73" s="257" t="s">
        <v>6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customSheetViews>
    <customSheetView guid="{B46C6F73-E576-4327-952E-D30557363BE2}" showPageBreaks="1" topLeftCell="H46">
      <selection activeCell="K62" sqref="K6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46">
      <selection activeCell="K62" sqref="K6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73:M73"/>
    <mergeCell ref="A11:B11"/>
    <mergeCell ref="C11:G11"/>
    <mergeCell ref="I11:M11"/>
    <mergeCell ref="E70:F70"/>
    <mergeCell ref="E71:F71"/>
    <mergeCell ref="J71:L71"/>
    <mergeCell ref="A70:C70"/>
    <mergeCell ref="A71:C71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8"/>
  <sheetViews>
    <sheetView topLeftCell="H10" workbookViewId="0">
      <selection activeCell="M26" sqref="M26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8.75" x14ac:dyDescent="0.3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8.75" x14ac:dyDescent="0.3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8.75" x14ac:dyDescent="0.3">
      <c r="A5" s="146" t="s">
        <v>7</v>
      </c>
      <c r="B5" s="48" t="s">
        <v>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9" customHeight="1" x14ac:dyDescent="0.3">
      <c r="A6" s="18"/>
      <c r="B6" s="18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1549</v>
      </c>
      <c r="D11" s="259"/>
      <c r="E11" s="259"/>
      <c r="F11" s="259"/>
      <c r="G11" s="259"/>
      <c r="H11" s="8" t="s">
        <v>13</v>
      </c>
      <c r="I11" s="260" t="s">
        <v>3911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2012</v>
      </c>
      <c r="B14" s="53" t="s">
        <v>2011</v>
      </c>
      <c r="C14" s="54">
        <v>42958</v>
      </c>
      <c r="D14" s="75"/>
      <c r="E14" s="76"/>
      <c r="F14" s="76" t="s">
        <v>42</v>
      </c>
      <c r="G14" s="38" t="s">
        <v>41</v>
      </c>
      <c r="H14" s="77" t="s">
        <v>1547</v>
      </c>
      <c r="I14" s="50"/>
      <c r="J14" s="78"/>
      <c r="K14" s="138"/>
      <c r="L14" s="34">
        <f>J14*K14*0.16</f>
        <v>0</v>
      </c>
      <c r="M14" s="33">
        <v>13800</v>
      </c>
    </row>
    <row r="15" spans="1:13" x14ac:dyDescent="0.3">
      <c r="A15" s="52" t="s">
        <v>2017</v>
      </c>
      <c r="B15" s="53" t="s">
        <v>2015</v>
      </c>
      <c r="C15" s="54">
        <v>42968</v>
      </c>
      <c r="D15" s="75" t="s">
        <v>1586</v>
      </c>
      <c r="E15" s="76">
        <v>42956</v>
      </c>
      <c r="F15" s="76" t="s">
        <v>639</v>
      </c>
      <c r="G15" s="38" t="s">
        <v>58</v>
      </c>
      <c r="H15" s="77" t="s">
        <v>1288</v>
      </c>
      <c r="I15" s="50" t="s">
        <v>231</v>
      </c>
      <c r="J15" s="78">
        <v>144</v>
      </c>
      <c r="K15" s="138">
        <v>350</v>
      </c>
      <c r="L15" s="34">
        <f>J15*K15*0.16</f>
        <v>8064</v>
      </c>
      <c r="M15" s="33">
        <f>J15*K15+L15</f>
        <v>58464</v>
      </c>
    </row>
    <row r="16" spans="1:13" x14ac:dyDescent="0.3">
      <c r="A16" s="52" t="s">
        <v>2018</v>
      </c>
      <c r="B16" s="53" t="s">
        <v>2016</v>
      </c>
      <c r="C16" s="54">
        <v>42968</v>
      </c>
      <c r="D16" s="75" t="s">
        <v>1587</v>
      </c>
      <c r="E16" s="76">
        <v>42958</v>
      </c>
      <c r="F16" s="76" t="s">
        <v>639</v>
      </c>
      <c r="G16" s="29" t="s">
        <v>58</v>
      </c>
      <c r="H16" s="77" t="s">
        <v>1288</v>
      </c>
      <c r="I16" s="50" t="s">
        <v>231</v>
      </c>
      <c r="J16" s="78">
        <v>144</v>
      </c>
      <c r="K16" s="138">
        <v>350</v>
      </c>
      <c r="L16" s="34">
        <f t="shared" ref="L16:L24" si="0">J16*K16*0.16</f>
        <v>8064</v>
      </c>
      <c r="M16" s="33">
        <f t="shared" ref="M16:M24" si="1">J16*K16+L16</f>
        <v>58464</v>
      </c>
    </row>
    <row r="17" spans="1:13" x14ac:dyDescent="0.3">
      <c r="A17" s="52" t="s">
        <v>2014</v>
      </c>
      <c r="B17" s="53" t="s">
        <v>2013</v>
      </c>
      <c r="C17" s="54">
        <v>42968</v>
      </c>
      <c r="D17" s="75" t="s">
        <v>1588</v>
      </c>
      <c r="E17" s="76">
        <v>42948</v>
      </c>
      <c r="F17" s="76" t="s">
        <v>666</v>
      </c>
      <c r="G17" s="29" t="s">
        <v>58</v>
      </c>
      <c r="H17" s="77" t="s">
        <v>1589</v>
      </c>
      <c r="I17" s="50" t="s">
        <v>1590</v>
      </c>
      <c r="J17" s="78">
        <v>6</v>
      </c>
      <c r="K17" s="139">
        <v>1483.33</v>
      </c>
      <c r="L17" s="34">
        <f t="shared" si="0"/>
        <v>1423.9967999999999</v>
      </c>
      <c r="M17" s="33">
        <f t="shared" si="1"/>
        <v>10323.9768</v>
      </c>
    </row>
    <row r="18" spans="1:13" ht="25.5" x14ac:dyDescent="0.3">
      <c r="A18" s="52" t="s">
        <v>2291</v>
      </c>
      <c r="B18" s="53" t="s">
        <v>2288</v>
      </c>
      <c r="C18" s="54">
        <v>42986</v>
      </c>
      <c r="D18" s="92" t="s">
        <v>1677</v>
      </c>
      <c r="E18" s="76">
        <v>42978</v>
      </c>
      <c r="F18" s="76" t="s">
        <v>639</v>
      </c>
      <c r="G18" s="38" t="s">
        <v>217</v>
      </c>
      <c r="H18" s="67" t="s">
        <v>1678</v>
      </c>
      <c r="I18" s="31" t="s">
        <v>231</v>
      </c>
      <c r="J18" s="32">
        <v>144</v>
      </c>
      <c r="K18" s="140">
        <v>175</v>
      </c>
      <c r="L18" s="34">
        <f t="shared" si="0"/>
        <v>4032</v>
      </c>
      <c r="M18" s="33">
        <f t="shared" si="1"/>
        <v>29232</v>
      </c>
    </row>
    <row r="19" spans="1:13" ht="25.5" x14ac:dyDescent="0.3">
      <c r="A19" s="52" t="s">
        <v>2292</v>
      </c>
      <c r="B19" s="53" t="s">
        <v>2289</v>
      </c>
      <c r="C19" s="54">
        <v>42986</v>
      </c>
      <c r="D19" s="92" t="s">
        <v>1679</v>
      </c>
      <c r="E19" s="76">
        <v>42978</v>
      </c>
      <c r="F19" s="76" t="s">
        <v>639</v>
      </c>
      <c r="G19" s="38" t="s">
        <v>217</v>
      </c>
      <c r="H19" s="67" t="s">
        <v>230</v>
      </c>
      <c r="I19" s="31" t="s">
        <v>231</v>
      </c>
      <c r="J19" s="32">
        <v>144</v>
      </c>
      <c r="K19" s="140">
        <v>350</v>
      </c>
      <c r="L19" s="34">
        <f t="shared" si="0"/>
        <v>8064</v>
      </c>
      <c r="M19" s="33">
        <f t="shared" si="1"/>
        <v>58464</v>
      </c>
    </row>
    <row r="20" spans="1:13" s="14" customFormat="1" ht="25.5" x14ac:dyDescent="0.25">
      <c r="A20" s="52" t="s">
        <v>2293</v>
      </c>
      <c r="B20" s="53" t="s">
        <v>2290</v>
      </c>
      <c r="C20" s="54">
        <v>42999</v>
      </c>
      <c r="D20" s="92" t="s">
        <v>2108</v>
      </c>
      <c r="E20" s="76">
        <v>42989</v>
      </c>
      <c r="F20" s="76" t="s">
        <v>639</v>
      </c>
      <c r="G20" s="29" t="s">
        <v>2109</v>
      </c>
      <c r="H20" s="67" t="s">
        <v>2110</v>
      </c>
      <c r="I20" s="31" t="s">
        <v>79</v>
      </c>
      <c r="J20" s="32">
        <v>120</v>
      </c>
      <c r="K20" s="140">
        <v>460</v>
      </c>
      <c r="L20" s="34">
        <f t="shared" si="0"/>
        <v>8832</v>
      </c>
      <c r="M20" s="33">
        <f t="shared" si="1"/>
        <v>64032</v>
      </c>
    </row>
    <row r="21" spans="1:13" x14ac:dyDescent="0.3">
      <c r="A21" s="52" t="s">
        <v>3908</v>
      </c>
      <c r="B21" s="53" t="s">
        <v>3907</v>
      </c>
      <c r="C21" s="54">
        <v>43082</v>
      </c>
      <c r="D21" s="92" t="s">
        <v>3407</v>
      </c>
      <c r="E21" s="76">
        <v>43074</v>
      </c>
      <c r="F21" s="76" t="s">
        <v>631</v>
      </c>
      <c r="G21" s="29" t="s">
        <v>134</v>
      </c>
      <c r="H21" s="68" t="s">
        <v>3408</v>
      </c>
      <c r="I21" s="31" t="s">
        <v>1696</v>
      </c>
      <c r="J21" s="32">
        <v>70</v>
      </c>
      <c r="K21" s="140">
        <v>157.13999999999999</v>
      </c>
      <c r="L21" s="34">
        <f t="shared" si="0"/>
        <v>1759.9679999999998</v>
      </c>
      <c r="M21" s="33">
        <f>J21*K21+L21-0.01</f>
        <v>12759.758</v>
      </c>
    </row>
    <row r="22" spans="1:13" x14ac:dyDescent="0.3">
      <c r="A22" s="52" t="s">
        <v>3908</v>
      </c>
      <c r="B22" s="53" t="s">
        <v>3907</v>
      </c>
      <c r="C22" s="54">
        <v>43082</v>
      </c>
      <c r="D22" s="92" t="s">
        <v>3407</v>
      </c>
      <c r="E22" s="76">
        <v>43074</v>
      </c>
      <c r="F22" s="76" t="s">
        <v>631</v>
      </c>
      <c r="G22" s="29" t="s">
        <v>134</v>
      </c>
      <c r="H22" s="68" t="s">
        <v>78</v>
      </c>
      <c r="I22" s="31" t="s">
        <v>1152</v>
      </c>
      <c r="J22" s="32">
        <v>10</v>
      </c>
      <c r="K22" s="140">
        <v>450</v>
      </c>
      <c r="L22" s="34">
        <f t="shared" si="0"/>
        <v>720</v>
      </c>
      <c r="M22" s="33">
        <f t="shared" si="1"/>
        <v>5220</v>
      </c>
    </row>
    <row r="23" spans="1:13" x14ac:dyDescent="0.3">
      <c r="A23" s="52" t="s">
        <v>3910</v>
      </c>
      <c r="B23" s="53" t="s">
        <v>3909</v>
      </c>
      <c r="C23" s="54">
        <v>43087</v>
      </c>
      <c r="D23" s="92" t="s">
        <v>3444</v>
      </c>
      <c r="E23" s="76">
        <v>43078</v>
      </c>
      <c r="F23" s="76" t="s">
        <v>639</v>
      </c>
      <c r="G23" s="29" t="s">
        <v>58</v>
      </c>
      <c r="H23" s="68" t="s">
        <v>2502</v>
      </c>
      <c r="I23" s="31" t="s">
        <v>71</v>
      </c>
      <c r="J23" s="32">
        <v>14</v>
      </c>
      <c r="K23" s="140">
        <v>1100</v>
      </c>
      <c r="L23" s="34">
        <f t="shared" si="0"/>
        <v>2464</v>
      </c>
      <c r="M23" s="33">
        <f t="shared" si="1"/>
        <v>17864</v>
      </c>
    </row>
    <row r="24" spans="1:13" x14ac:dyDescent="0.3">
      <c r="A24" s="52" t="s">
        <v>3910</v>
      </c>
      <c r="B24" s="53" t="s">
        <v>3909</v>
      </c>
      <c r="C24" s="54">
        <v>43087</v>
      </c>
      <c r="D24" s="92" t="s">
        <v>3444</v>
      </c>
      <c r="E24" s="76">
        <v>43078</v>
      </c>
      <c r="F24" s="76" t="s">
        <v>639</v>
      </c>
      <c r="G24" s="29" t="s">
        <v>58</v>
      </c>
      <c r="H24" s="68" t="s">
        <v>78</v>
      </c>
      <c r="I24" s="31" t="s">
        <v>1197</v>
      </c>
      <c r="J24" s="32">
        <v>14</v>
      </c>
      <c r="K24" s="33">
        <v>450</v>
      </c>
      <c r="L24" s="34">
        <f t="shared" si="0"/>
        <v>1008</v>
      </c>
      <c r="M24" s="33">
        <f t="shared" si="1"/>
        <v>7308</v>
      </c>
    </row>
    <row r="25" spans="1:13" x14ac:dyDescent="0.3">
      <c r="A25" s="26"/>
      <c r="B25" s="26"/>
      <c r="C25" s="26"/>
      <c r="D25" s="28"/>
      <c r="E25" s="27"/>
      <c r="F25" s="27"/>
      <c r="G25" s="29"/>
      <c r="H25" s="67"/>
      <c r="I25" s="31"/>
      <c r="J25" s="32"/>
      <c r="K25" s="33"/>
      <c r="L25" s="34"/>
      <c r="M25" s="33">
        <f>SUM(M14:M24)+0.01</f>
        <v>335931.74479999999</v>
      </c>
    </row>
    <row r="27" spans="1:13" x14ac:dyDescent="0.3">
      <c r="A27" s="48" t="s">
        <v>35</v>
      </c>
      <c r="B27" s="46" t="s">
        <v>1548</v>
      </c>
    </row>
    <row r="28" spans="1:13" x14ac:dyDescent="0.3">
      <c r="A28" s="18"/>
      <c r="B28" s="15"/>
    </row>
    <row r="29" spans="1:13" x14ac:dyDescent="0.3">
      <c r="A29" s="18"/>
      <c r="B29" s="15"/>
      <c r="D29" s="62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3">
      <c r="A35" s="261" t="s">
        <v>27</v>
      </c>
      <c r="B35" s="261"/>
      <c r="C35" s="261"/>
      <c r="D35" s="39"/>
      <c r="E35" s="261" t="s">
        <v>28</v>
      </c>
      <c r="F35" s="261"/>
      <c r="G35" s="39"/>
      <c r="H35" s="145" t="s">
        <v>29</v>
      </c>
      <c r="I35" s="39"/>
      <c r="J35" s="41"/>
      <c r="K35" s="145" t="s">
        <v>30</v>
      </c>
      <c r="L35" s="41"/>
      <c r="M35" s="39"/>
    </row>
    <row r="36" spans="1:13" ht="13.9" customHeight="1" x14ac:dyDescent="0.3">
      <c r="A36" s="263" t="s">
        <v>0</v>
      </c>
      <c r="B36" s="263"/>
      <c r="C36" s="263"/>
      <c r="D36" s="39"/>
      <c r="E36" s="262" t="s">
        <v>1</v>
      </c>
      <c r="F36" s="262"/>
      <c r="G36" s="39"/>
      <c r="H36" s="42" t="s">
        <v>2</v>
      </c>
      <c r="I36" s="39"/>
      <c r="J36" s="262" t="s">
        <v>31</v>
      </c>
      <c r="K36" s="262"/>
      <c r="L36" s="262"/>
      <c r="M36" s="39"/>
    </row>
    <row r="37" spans="1:13" x14ac:dyDescent="0.3">
      <c r="A37" s="253"/>
      <c r="B37" s="253"/>
      <c r="C37" s="253"/>
    </row>
    <row r="38" spans="1:13" s="15" customFormat="1" ht="15" customHeight="1" x14ac:dyDescent="0.25">
      <c r="A38" s="257" t="s">
        <v>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</row>
  </sheetData>
  <customSheetViews>
    <customSheetView guid="{B46C6F73-E576-4327-952E-D30557363BE2}" showPageBreaks="1" topLeftCell="H10">
      <selection activeCell="M26" sqref="M2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">
      <selection activeCell="M26" sqref="M2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8:M38"/>
    <mergeCell ref="A11:B11"/>
    <mergeCell ref="C11:G11"/>
    <mergeCell ref="I11:M11"/>
    <mergeCell ref="E35:F35"/>
    <mergeCell ref="E36:F36"/>
    <mergeCell ref="J36:L36"/>
    <mergeCell ref="A35:C35"/>
    <mergeCell ref="A36:C36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63"/>
  <sheetViews>
    <sheetView topLeftCell="H133" workbookViewId="0">
      <selection activeCell="M152" sqref="M152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" style="1" customWidth="1"/>
    <col min="8" max="8" width="30.7109375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.75" x14ac:dyDescent="0.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8.75" x14ac:dyDescent="0.3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8.75" x14ac:dyDescent="0.3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8.75" x14ac:dyDescent="0.3">
      <c r="A6" s="99" t="s">
        <v>7</v>
      </c>
      <c r="B6" s="48" t="s">
        <v>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8.75" x14ac:dyDescent="0.3">
      <c r="A7" s="18"/>
      <c r="B7" s="18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5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72" t="s">
        <v>380</v>
      </c>
      <c r="D12" s="272"/>
      <c r="E12" s="272"/>
      <c r="F12" s="272"/>
      <c r="G12" s="272"/>
      <c r="H12" s="8" t="s">
        <v>13</v>
      </c>
      <c r="I12" s="271" t="s">
        <v>2883</v>
      </c>
      <c r="J12" s="271"/>
      <c r="K12" s="271"/>
      <c r="L12" s="271"/>
      <c r="M12" s="271"/>
    </row>
    <row r="13" spans="1:13" ht="20.45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/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ht="25.5" x14ac:dyDescent="0.3">
      <c r="A15" s="50"/>
      <c r="B15" s="53" t="s">
        <v>1519</v>
      </c>
      <c r="C15" s="54">
        <v>42914</v>
      </c>
      <c r="D15" s="22"/>
      <c r="E15" s="23"/>
      <c r="F15" s="76" t="s">
        <v>42</v>
      </c>
      <c r="G15" s="29" t="s">
        <v>41</v>
      </c>
      <c r="H15" s="77" t="s">
        <v>377</v>
      </c>
      <c r="I15" s="21"/>
      <c r="J15" s="24"/>
      <c r="K15" s="21"/>
      <c r="L15" s="34">
        <f t="shared" ref="L15:L20" si="0">J15*K15*0.16</f>
        <v>0</v>
      </c>
      <c r="M15" s="33">
        <v>14000</v>
      </c>
    </row>
    <row r="16" spans="1:13" x14ac:dyDescent="0.3">
      <c r="A16" s="52" t="s">
        <v>1524</v>
      </c>
      <c r="B16" s="53" t="s">
        <v>1523</v>
      </c>
      <c r="C16" s="54">
        <v>42914</v>
      </c>
      <c r="D16" s="75">
        <v>485</v>
      </c>
      <c r="E16" s="76">
        <v>42907</v>
      </c>
      <c r="F16" s="76" t="s">
        <v>631</v>
      </c>
      <c r="G16" s="29" t="s">
        <v>214</v>
      </c>
      <c r="H16" s="77" t="s">
        <v>78</v>
      </c>
      <c r="I16" s="50" t="s">
        <v>79</v>
      </c>
      <c r="J16" s="78">
        <v>4</v>
      </c>
      <c r="K16" s="87">
        <v>495</v>
      </c>
      <c r="L16" s="34">
        <f t="shared" si="0"/>
        <v>316.8</v>
      </c>
      <c r="M16" s="33">
        <f>J16*K16+L16</f>
        <v>2296.8000000000002</v>
      </c>
    </row>
    <row r="17" spans="1:13" x14ac:dyDescent="0.3">
      <c r="A17" s="52" t="s">
        <v>1524</v>
      </c>
      <c r="B17" s="53" t="s">
        <v>1523</v>
      </c>
      <c r="C17" s="54">
        <v>42914</v>
      </c>
      <c r="D17" s="75">
        <v>485</v>
      </c>
      <c r="E17" s="76">
        <v>42907</v>
      </c>
      <c r="F17" s="76" t="s">
        <v>631</v>
      </c>
      <c r="G17" s="29" t="s">
        <v>214</v>
      </c>
      <c r="H17" s="77" t="s">
        <v>215</v>
      </c>
      <c r="I17" s="50" t="s">
        <v>71</v>
      </c>
      <c r="J17" s="78">
        <v>3</v>
      </c>
      <c r="K17" s="87">
        <v>1540</v>
      </c>
      <c r="L17" s="34">
        <f t="shared" si="0"/>
        <v>739.2</v>
      </c>
      <c r="M17" s="33">
        <f>J17*K17+L17</f>
        <v>5359.2</v>
      </c>
    </row>
    <row r="18" spans="1:13" x14ac:dyDescent="0.3">
      <c r="A18" s="52" t="s">
        <v>1524</v>
      </c>
      <c r="B18" s="53" t="s">
        <v>1523</v>
      </c>
      <c r="C18" s="54">
        <v>42914</v>
      </c>
      <c r="D18" s="75">
        <v>485</v>
      </c>
      <c r="E18" s="76">
        <v>42907</v>
      </c>
      <c r="F18" s="76" t="s">
        <v>631</v>
      </c>
      <c r="G18" s="29" t="s">
        <v>214</v>
      </c>
      <c r="H18" s="77" t="s">
        <v>141</v>
      </c>
      <c r="I18" s="50" t="s">
        <v>71</v>
      </c>
      <c r="J18" s="78">
        <v>1</v>
      </c>
      <c r="K18" s="91">
        <v>1540</v>
      </c>
      <c r="L18" s="34">
        <f t="shared" si="0"/>
        <v>246.4</v>
      </c>
      <c r="M18" s="33">
        <f>J18*K18+L18</f>
        <v>1786.4</v>
      </c>
    </row>
    <row r="19" spans="1:13" x14ac:dyDescent="0.3">
      <c r="A19" s="52" t="s">
        <v>1527</v>
      </c>
      <c r="B19" s="53" t="s">
        <v>1525</v>
      </c>
      <c r="C19" s="54">
        <v>42914</v>
      </c>
      <c r="D19" s="92" t="s">
        <v>422</v>
      </c>
      <c r="E19" s="76">
        <v>42901</v>
      </c>
      <c r="F19" s="76" t="s">
        <v>630</v>
      </c>
      <c r="G19" s="29" t="s">
        <v>80</v>
      </c>
      <c r="H19" s="67" t="s">
        <v>93</v>
      </c>
      <c r="I19" s="31" t="s">
        <v>96</v>
      </c>
      <c r="J19" s="32">
        <v>70</v>
      </c>
      <c r="K19" s="33">
        <v>120.69</v>
      </c>
      <c r="L19" s="34">
        <f t="shared" si="0"/>
        <v>1351.7279999999998</v>
      </c>
      <c r="M19" s="33">
        <f>J19*K19+L19-0.01</f>
        <v>9800.0179999999982</v>
      </c>
    </row>
    <row r="20" spans="1:13" x14ac:dyDescent="0.3">
      <c r="A20" s="52" t="s">
        <v>1528</v>
      </c>
      <c r="B20" s="53" t="s">
        <v>1526</v>
      </c>
      <c r="C20" s="54">
        <v>42914</v>
      </c>
      <c r="D20" s="92" t="s">
        <v>423</v>
      </c>
      <c r="E20" s="76">
        <v>42901</v>
      </c>
      <c r="F20" s="76" t="s">
        <v>630</v>
      </c>
      <c r="G20" s="29" t="s">
        <v>80</v>
      </c>
      <c r="H20" s="67" t="s">
        <v>81</v>
      </c>
      <c r="I20" s="31" t="s">
        <v>424</v>
      </c>
      <c r="J20" s="32">
        <v>5</v>
      </c>
      <c r="K20" s="33">
        <v>3017.25</v>
      </c>
      <c r="L20" s="34">
        <f t="shared" si="0"/>
        <v>2413.8000000000002</v>
      </c>
      <c r="M20" s="33">
        <f>J20*K20+L20-0.05</f>
        <v>17500</v>
      </c>
    </row>
    <row r="21" spans="1:13" x14ac:dyDescent="0.3">
      <c r="A21" s="52" t="s">
        <v>1532</v>
      </c>
      <c r="B21" s="53" t="s">
        <v>1531</v>
      </c>
      <c r="C21" s="54">
        <v>42914</v>
      </c>
      <c r="D21" s="92" t="s">
        <v>431</v>
      </c>
      <c r="E21" s="76">
        <v>42901</v>
      </c>
      <c r="F21" s="76" t="s">
        <v>666</v>
      </c>
      <c r="G21" s="29" t="s">
        <v>80</v>
      </c>
      <c r="H21" s="67" t="s">
        <v>432</v>
      </c>
      <c r="I21" s="31" t="s">
        <v>163</v>
      </c>
      <c r="J21" s="32">
        <v>3</v>
      </c>
      <c r="K21" s="33">
        <v>150</v>
      </c>
      <c r="L21" s="34">
        <f t="shared" ref="L21:L35" si="1">J21*K21*0.16</f>
        <v>72</v>
      </c>
      <c r="M21" s="33">
        <f t="shared" ref="M21:M35" si="2">J21*K21+L21</f>
        <v>522</v>
      </c>
    </row>
    <row r="22" spans="1:13" x14ac:dyDescent="0.3">
      <c r="A22" s="52" t="s">
        <v>1532</v>
      </c>
      <c r="B22" s="53" t="s">
        <v>1531</v>
      </c>
      <c r="C22" s="54">
        <v>42914</v>
      </c>
      <c r="D22" s="92" t="s">
        <v>431</v>
      </c>
      <c r="E22" s="76">
        <v>42901</v>
      </c>
      <c r="F22" s="76" t="s">
        <v>666</v>
      </c>
      <c r="G22" s="29" t="s">
        <v>80</v>
      </c>
      <c r="H22" s="67" t="s">
        <v>433</v>
      </c>
      <c r="I22" s="31" t="s">
        <v>163</v>
      </c>
      <c r="J22" s="32">
        <v>3</v>
      </c>
      <c r="K22" s="33">
        <v>90</v>
      </c>
      <c r="L22" s="34">
        <f t="shared" si="1"/>
        <v>43.2</v>
      </c>
      <c r="M22" s="33">
        <f t="shared" si="2"/>
        <v>313.2</v>
      </c>
    </row>
    <row r="23" spans="1:13" x14ac:dyDescent="0.3">
      <c r="A23" s="52" t="s">
        <v>1532</v>
      </c>
      <c r="B23" s="53" t="s">
        <v>1531</v>
      </c>
      <c r="C23" s="54">
        <v>42914</v>
      </c>
      <c r="D23" s="92" t="s">
        <v>431</v>
      </c>
      <c r="E23" s="76">
        <v>42901</v>
      </c>
      <c r="F23" s="76" t="s">
        <v>666</v>
      </c>
      <c r="G23" s="29" t="s">
        <v>80</v>
      </c>
      <c r="H23" s="67" t="s">
        <v>434</v>
      </c>
      <c r="I23" s="31" t="s">
        <v>96</v>
      </c>
      <c r="J23" s="32">
        <v>6</v>
      </c>
      <c r="K23" s="33">
        <v>10</v>
      </c>
      <c r="L23" s="34">
        <f t="shared" si="1"/>
        <v>9.6</v>
      </c>
      <c r="M23" s="33">
        <f t="shared" si="2"/>
        <v>69.599999999999994</v>
      </c>
    </row>
    <row r="24" spans="1:13" x14ac:dyDescent="0.3">
      <c r="A24" s="52" t="s">
        <v>1532</v>
      </c>
      <c r="B24" s="53" t="s">
        <v>1531</v>
      </c>
      <c r="C24" s="54">
        <v>42914</v>
      </c>
      <c r="D24" s="92" t="s">
        <v>431</v>
      </c>
      <c r="E24" s="76">
        <v>42901</v>
      </c>
      <c r="F24" s="76" t="s">
        <v>666</v>
      </c>
      <c r="G24" s="29" t="s">
        <v>80</v>
      </c>
      <c r="H24" s="67" t="s">
        <v>435</v>
      </c>
      <c r="I24" s="31" t="s">
        <v>96</v>
      </c>
      <c r="J24" s="32">
        <v>2</v>
      </c>
      <c r="K24" s="33">
        <v>25</v>
      </c>
      <c r="L24" s="34">
        <f t="shared" si="1"/>
        <v>8</v>
      </c>
      <c r="M24" s="33">
        <f t="shared" si="2"/>
        <v>58</v>
      </c>
    </row>
    <row r="25" spans="1:13" x14ac:dyDescent="0.3">
      <c r="A25" s="52" t="s">
        <v>1532</v>
      </c>
      <c r="B25" s="53" t="s">
        <v>1531</v>
      </c>
      <c r="C25" s="54">
        <v>42914</v>
      </c>
      <c r="D25" s="92" t="s">
        <v>431</v>
      </c>
      <c r="E25" s="76">
        <v>42901</v>
      </c>
      <c r="F25" s="76" t="s">
        <v>666</v>
      </c>
      <c r="G25" s="29" t="s">
        <v>80</v>
      </c>
      <c r="H25" s="67" t="s">
        <v>436</v>
      </c>
      <c r="I25" s="31" t="s">
        <v>96</v>
      </c>
      <c r="J25" s="32">
        <v>15</v>
      </c>
      <c r="K25" s="33">
        <v>4</v>
      </c>
      <c r="L25" s="34">
        <f t="shared" si="1"/>
        <v>9.6</v>
      </c>
      <c r="M25" s="33">
        <f t="shared" si="2"/>
        <v>69.599999999999994</v>
      </c>
    </row>
    <row r="26" spans="1:13" x14ac:dyDescent="0.3">
      <c r="A26" s="52" t="s">
        <v>1532</v>
      </c>
      <c r="B26" s="53" t="s">
        <v>1531</v>
      </c>
      <c r="C26" s="54">
        <v>42914</v>
      </c>
      <c r="D26" s="92" t="s">
        <v>431</v>
      </c>
      <c r="E26" s="76">
        <v>42901</v>
      </c>
      <c r="F26" s="76" t="s">
        <v>666</v>
      </c>
      <c r="G26" s="29" t="s">
        <v>80</v>
      </c>
      <c r="H26" s="67" t="s">
        <v>437</v>
      </c>
      <c r="I26" s="31" t="s">
        <v>96</v>
      </c>
      <c r="J26" s="32">
        <v>4</v>
      </c>
      <c r="K26" s="33">
        <v>5</v>
      </c>
      <c r="L26" s="34">
        <f t="shared" si="1"/>
        <v>3.2</v>
      </c>
      <c r="M26" s="33">
        <f t="shared" si="2"/>
        <v>23.2</v>
      </c>
    </row>
    <row r="27" spans="1:13" x14ac:dyDescent="0.3">
      <c r="A27" s="52" t="s">
        <v>1532</v>
      </c>
      <c r="B27" s="53" t="s">
        <v>1531</v>
      </c>
      <c r="C27" s="54">
        <v>42914</v>
      </c>
      <c r="D27" s="92" t="s">
        <v>431</v>
      </c>
      <c r="E27" s="76">
        <v>42901</v>
      </c>
      <c r="F27" s="76" t="s">
        <v>666</v>
      </c>
      <c r="G27" s="29" t="s">
        <v>80</v>
      </c>
      <c r="H27" s="67" t="s">
        <v>438</v>
      </c>
      <c r="I27" s="31" t="s">
        <v>442</v>
      </c>
      <c r="J27" s="32">
        <v>1</v>
      </c>
      <c r="K27" s="33">
        <v>163</v>
      </c>
      <c r="L27" s="34">
        <f t="shared" si="1"/>
        <v>26.080000000000002</v>
      </c>
      <c r="M27" s="33">
        <f t="shared" si="2"/>
        <v>189.08</v>
      </c>
    </row>
    <row r="28" spans="1:13" x14ac:dyDescent="0.3">
      <c r="A28" s="52" t="s">
        <v>1532</v>
      </c>
      <c r="B28" s="53" t="s">
        <v>1531</v>
      </c>
      <c r="C28" s="54">
        <v>42914</v>
      </c>
      <c r="D28" s="92" t="s">
        <v>431</v>
      </c>
      <c r="E28" s="76">
        <v>42901</v>
      </c>
      <c r="F28" s="76" t="s">
        <v>666</v>
      </c>
      <c r="G28" s="29" t="s">
        <v>80</v>
      </c>
      <c r="H28" s="67" t="s">
        <v>439</v>
      </c>
      <c r="I28" s="31" t="s">
        <v>442</v>
      </c>
      <c r="J28" s="32">
        <v>1</v>
      </c>
      <c r="K28" s="33">
        <v>114</v>
      </c>
      <c r="L28" s="34">
        <f t="shared" si="1"/>
        <v>18.240000000000002</v>
      </c>
      <c r="M28" s="33">
        <f t="shared" si="2"/>
        <v>132.24</v>
      </c>
    </row>
    <row r="29" spans="1:13" x14ac:dyDescent="0.3">
      <c r="A29" s="52" t="s">
        <v>1532</v>
      </c>
      <c r="B29" s="53" t="s">
        <v>1531</v>
      </c>
      <c r="C29" s="54">
        <v>42914</v>
      </c>
      <c r="D29" s="92" t="s">
        <v>431</v>
      </c>
      <c r="E29" s="76">
        <v>42901</v>
      </c>
      <c r="F29" s="76" t="s">
        <v>666</v>
      </c>
      <c r="G29" s="29" t="s">
        <v>80</v>
      </c>
      <c r="H29" s="67" t="s">
        <v>440</v>
      </c>
      <c r="I29" s="31" t="s">
        <v>96</v>
      </c>
      <c r="J29" s="32">
        <v>12</v>
      </c>
      <c r="K29" s="33">
        <v>6</v>
      </c>
      <c r="L29" s="34">
        <f t="shared" si="1"/>
        <v>11.52</v>
      </c>
      <c r="M29" s="33">
        <f t="shared" si="2"/>
        <v>83.52</v>
      </c>
    </row>
    <row r="30" spans="1:13" x14ac:dyDescent="0.3">
      <c r="A30" s="52" t="s">
        <v>1532</v>
      </c>
      <c r="B30" s="53" t="s">
        <v>1531</v>
      </c>
      <c r="C30" s="54">
        <v>42914</v>
      </c>
      <c r="D30" s="92" t="s">
        <v>431</v>
      </c>
      <c r="E30" s="76">
        <v>42901</v>
      </c>
      <c r="F30" s="76" t="s">
        <v>666</v>
      </c>
      <c r="G30" s="29" t="s">
        <v>80</v>
      </c>
      <c r="H30" s="67" t="s">
        <v>441</v>
      </c>
      <c r="I30" s="31" t="s">
        <v>96</v>
      </c>
      <c r="J30" s="32">
        <v>20</v>
      </c>
      <c r="K30" s="33">
        <v>4</v>
      </c>
      <c r="L30" s="34">
        <f t="shared" si="1"/>
        <v>12.8</v>
      </c>
      <c r="M30" s="33">
        <f t="shared" si="2"/>
        <v>92.8</v>
      </c>
    </row>
    <row r="31" spans="1:13" x14ac:dyDescent="0.3">
      <c r="A31" s="52" t="s">
        <v>1536</v>
      </c>
      <c r="B31" s="53" t="s">
        <v>1535</v>
      </c>
      <c r="C31" s="54">
        <v>42914</v>
      </c>
      <c r="D31" s="92" t="s">
        <v>443</v>
      </c>
      <c r="E31" s="76">
        <v>42901</v>
      </c>
      <c r="F31" s="76" t="s">
        <v>666</v>
      </c>
      <c r="G31" s="29" t="s">
        <v>80</v>
      </c>
      <c r="H31" s="67" t="s">
        <v>444</v>
      </c>
      <c r="I31" s="31" t="s">
        <v>96</v>
      </c>
      <c r="J31" s="32">
        <v>1</v>
      </c>
      <c r="K31" s="33">
        <v>23</v>
      </c>
      <c r="L31" s="34">
        <f t="shared" si="1"/>
        <v>3.68</v>
      </c>
      <c r="M31" s="33">
        <f t="shared" si="2"/>
        <v>26.68</v>
      </c>
    </row>
    <row r="32" spans="1:13" x14ac:dyDescent="0.3">
      <c r="A32" s="52" t="s">
        <v>1536</v>
      </c>
      <c r="B32" s="53" t="s">
        <v>1535</v>
      </c>
      <c r="C32" s="54">
        <v>42914</v>
      </c>
      <c r="D32" s="92" t="s">
        <v>443</v>
      </c>
      <c r="E32" s="76">
        <v>42901</v>
      </c>
      <c r="F32" s="76" t="s">
        <v>666</v>
      </c>
      <c r="G32" s="29" t="s">
        <v>80</v>
      </c>
      <c r="H32" s="67" t="s">
        <v>445</v>
      </c>
      <c r="I32" s="31" t="s">
        <v>96</v>
      </c>
      <c r="J32" s="32">
        <v>2</v>
      </c>
      <c r="K32" s="33">
        <v>23</v>
      </c>
      <c r="L32" s="34">
        <f t="shared" si="1"/>
        <v>7.36</v>
      </c>
      <c r="M32" s="33">
        <f t="shared" si="2"/>
        <v>53.36</v>
      </c>
    </row>
    <row r="33" spans="1:13" x14ac:dyDescent="0.3">
      <c r="A33" s="52" t="s">
        <v>1536</v>
      </c>
      <c r="B33" s="53" t="s">
        <v>1535</v>
      </c>
      <c r="C33" s="54">
        <v>42914</v>
      </c>
      <c r="D33" s="92" t="s">
        <v>443</v>
      </c>
      <c r="E33" s="76">
        <v>42901</v>
      </c>
      <c r="F33" s="76" t="s">
        <v>666</v>
      </c>
      <c r="G33" s="29" t="s">
        <v>80</v>
      </c>
      <c r="H33" s="67" t="s">
        <v>446</v>
      </c>
      <c r="I33" s="31" t="s">
        <v>96</v>
      </c>
      <c r="J33" s="32">
        <v>3</v>
      </c>
      <c r="K33" s="33">
        <v>39</v>
      </c>
      <c r="L33" s="34">
        <f t="shared" si="1"/>
        <v>18.72</v>
      </c>
      <c r="M33" s="33">
        <f t="shared" si="2"/>
        <v>135.72</v>
      </c>
    </row>
    <row r="34" spans="1:13" x14ac:dyDescent="0.3">
      <c r="A34" s="52" t="s">
        <v>1536</v>
      </c>
      <c r="B34" s="53" t="s">
        <v>1535</v>
      </c>
      <c r="C34" s="54">
        <v>42914</v>
      </c>
      <c r="D34" s="92" t="s">
        <v>443</v>
      </c>
      <c r="E34" s="76">
        <v>42901</v>
      </c>
      <c r="F34" s="76" t="s">
        <v>666</v>
      </c>
      <c r="G34" s="29" t="s">
        <v>80</v>
      </c>
      <c r="H34" s="67" t="s">
        <v>447</v>
      </c>
      <c r="I34" s="31" t="s">
        <v>96</v>
      </c>
      <c r="J34" s="32">
        <v>50</v>
      </c>
      <c r="K34" s="33">
        <v>0.8</v>
      </c>
      <c r="L34" s="34">
        <f t="shared" si="1"/>
        <v>6.4</v>
      </c>
      <c r="M34" s="33">
        <f t="shared" si="2"/>
        <v>46.4</v>
      </c>
    </row>
    <row r="35" spans="1:13" x14ac:dyDescent="0.3">
      <c r="A35" s="52" t="s">
        <v>1536</v>
      </c>
      <c r="B35" s="53" t="s">
        <v>1535</v>
      </c>
      <c r="C35" s="54">
        <v>42914</v>
      </c>
      <c r="D35" s="92" t="s">
        <v>443</v>
      </c>
      <c r="E35" s="76">
        <v>42901</v>
      </c>
      <c r="F35" s="76" t="s">
        <v>666</v>
      </c>
      <c r="G35" s="29" t="s">
        <v>80</v>
      </c>
      <c r="H35" s="67" t="s">
        <v>448</v>
      </c>
      <c r="I35" s="31" t="s">
        <v>96</v>
      </c>
      <c r="J35" s="32">
        <v>5</v>
      </c>
      <c r="K35" s="33">
        <v>77</v>
      </c>
      <c r="L35" s="34">
        <f t="shared" si="1"/>
        <v>61.6</v>
      </c>
      <c r="M35" s="33">
        <f t="shared" si="2"/>
        <v>446.6</v>
      </c>
    </row>
    <row r="36" spans="1:13" s="14" customFormat="1" ht="13.5" x14ac:dyDescent="0.25">
      <c r="A36" s="52" t="s">
        <v>1536</v>
      </c>
      <c r="B36" s="53" t="s">
        <v>1535</v>
      </c>
      <c r="C36" s="54">
        <v>42914</v>
      </c>
      <c r="D36" s="92" t="s">
        <v>443</v>
      </c>
      <c r="E36" s="76">
        <v>42901</v>
      </c>
      <c r="F36" s="76" t="s">
        <v>666</v>
      </c>
      <c r="G36" s="29" t="s">
        <v>80</v>
      </c>
      <c r="H36" s="67" t="s">
        <v>449</v>
      </c>
      <c r="I36" s="31" t="s">
        <v>96</v>
      </c>
      <c r="J36" s="32">
        <v>4</v>
      </c>
      <c r="K36" s="33">
        <v>750</v>
      </c>
      <c r="L36" s="34">
        <f t="shared" ref="L36:L46" si="3">J36*K36*0.16</f>
        <v>480</v>
      </c>
      <c r="M36" s="33">
        <f t="shared" ref="M36:M46" si="4">J36*K36+L36</f>
        <v>3480</v>
      </c>
    </row>
    <row r="37" spans="1:13" x14ac:dyDescent="0.3">
      <c r="A37" s="52" t="s">
        <v>1536</v>
      </c>
      <c r="B37" s="53" t="s">
        <v>1535</v>
      </c>
      <c r="C37" s="54">
        <v>42914</v>
      </c>
      <c r="D37" s="92" t="s">
        <v>443</v>
      </c>
      <c r="E37" s="76">
        <v>42901</v>
      </c>
      <c r="F37" s="76" t="s">
        <v>666</v>
      </c>
      <c r="G37" s="29" t="s">
        <v>80</v>
      </c>
      <c r="H37" s="68" t="s">
        <v>450</v>
      </c>
      <c r="I37" s="31" t="s">
        <v>96</v>
      </c>
      <c r="J37" s="32">
        <v>20</v>
      </c>
      <c r="K37" s="33">
        <v>0.8</v>
      </c>
      <c r="L37" s="34">
        <f t="shared" si="3"/>
        <v>2.56</v>
      </c>
      <c r="M37" s="33">
        <f t="shared" si="4"/>
        <v>18.559999999999999</v>
      </c>
    </row>
    <row r="38" spans="1:13" x14ac:dyDescent="0.3">
      <c r="A38" s="52" t="s">
        <v>1534</v>
      </c>
      <c r="B38" s="53" t="s">
        <v>1533</v>
      </c>
      <c r="C38" s="54">
        <v>42914</v>
      </c>
      <c r="D38" s="92" t="s">
        <v>451</v>
      </c>
      <c r="E38" s="76">
        <v>42901</v>
      </c>
      <c r="F38" s="76" t="s">
        <v>666</v>
      </c>
      <c r="G38" s="29" t="s">
        <v>80</v>
      </c>
      <c r="H38" s="68" t="s">
        <v>452</v>
      </c>
      <c r="I38" s="31" t="s">
        <v>163</v>
      </c>
      <c r="J38" s="32">
        <v>4</v>
      </c>
      <c r="K38" s="33">
        <v>225</v>
      </c>
      <c r="L38" s="34">
        <f t="shared" si="3"/>
        <v>144</v>
      </c>
      <c r="M38" s="33">
        <f t="shared" si="4"/>
        <v>1044</v>
      </c>
    </row>
    <row r="39" spans="1:13" x14ac:dyDescent="0.3">
      <c r="A39" s="52" t="s">
        <v>1534</v>
      </c>
      <c r="B39" s="53" t="s">
        <v>1533</v>
      </c>
      <c r="C39" s="54">
        <v>42914</v>
      </c>
      <c r="D39" s="92" t="s">
        <v>451</v>
      </c>
      <c r="E39" s="76">
        <v>42901</v>
      </c>
      <c r="F39" s="76" t="s">
        <v>666</v>
      </c>
      <c r="G39" s="29" t="s">
        <v>80</v>
      </c>
      <c r="H39" s="68" t="s">
        <v>453</v>
      </c>
      <c r="I39" s="31" t="s">
        <v>163</v>
      </c>
      <c r="J39" s="32">
        <v>2</v>
      </c>
      <c r="K39" s="33">
        <v>110</v>
      </c>
      <c r="L39" s="34">
        <f t="shared" si="3"/>
        <v>35.200000000000003</v>
      </c>
      <c r="M39" s="33">
        <f t="shared" si="4"/>
        <v>255.2</v>
      </c>
    </row>
    <row r="40" spans="1:13" x14ac:dyDescent="0.3">
      <c r="A40" s="52" t="s">
        <v>1534</v>
      </c>
      <c r="B40" s="53" t="s">
        <v>1533</v>
      </c>
      <c r="C40" s="54">
        <v>42914</v>
      </c>
      <c r="D40" s="92" t="s">
        <v>451</v>
      </c>
      <c r="E40" s="76">
        <v>42901</v>
      </c>
      <c r="F40" s="76" t="s">
        <v>666</v>
      </c>
      <c r="G40" s="29" t="s">
        <v>80</v>
      </c>
      <c r="H40" s="68" t="s">
        <v>454</v>
      </c>
      <c r="I40" s="31" t="s">
        <v>96</v>
      </c>
      <c r="J40" s="32">
        <v>9</v>
      </c>
      <c r="K40" s="33">
        <v>25</v>
      </c>
      <c r="L40" s="34">
        <f t="shared" si="3"/>
        <v>36</v>
      </c>
      <c r="M40" s="33">
        <f t="shared" si="4"/>
        <v>261</v>
      </c>
    </row>
    <row r="41" spans="1:13" x14ac:dyDescent="0.3">
      <c r="A41" s="52" t="s">
        <v>1534</v>
      </c>
      <c r="B41" s="53" t="s">
        <v>1533</v>
      </c>
      <c r="C41" s="54">
        <v>42914</v>
      </c>
      <c r="D41" s="92" t="s">
        <v>451</v>
      </c>
      <c r="E41" s="76">
        <v>42901</v>
      </c>
      <c r="F41" s="76" t="s">
        <v>666</v>
      </c>
      <c r="G41" s="29" t="s">
        <v>80</v>
      </c>
      <c r="H41" s="68" t="s">
        <v>455</v>
      </c>
      <c r="I41" s="31" t="s">
        <v>96</v>
      </c>
      <c r="J41" s="32">
        <v>6</v>
      </c>
      <c r="K41" s="33">
        <v>25</v>
      </c>
      <c r="L41" s="34">
        <f t="shared" si="3"/>
        <v>24</v>
      </c>
      <c r="M41" s="33">
        <f t="shared" si="4"/>
        <v>174</v>
      </c>
    </row>
    <row r="42" spans="1:13" x14ac:dyDescent="0.3">
      <c r="A42" s="52" t="s">
        <v>1534</v>
      </c>
      <c r="B42" s="53" t="s">
        <v>1533</v>
      </c>
      <c r="C42" s="54">
        <v>42914</v>
      </c>
      <c r="D42" s="92" t="s">
        <v>451</v>
      </c>
      <c r="E42" s="76">
        <v>42901</v>
      </c>
      <c r="F42" s="76" t="s">
        <v>666</v>
      </c>
      <c r="G42" s="29" t="s">
        <v>80</v>
      </c>
      <c r="H42" s="68" t="s">
        <v>456</v>
      </c>
      <c r="I42" s="31" t="s">
        <v>96</v>
      </c>
      <c r="J42" s="32">
        <v>1</v>
      </c>
      <c r="K42" s="33">
        <v>49</v>
      </c>
      <c r="L42" s="34">
        <f t="shared" si="3"/>
        <v>7.84</v>
      </c>
      <c r="M42" s="33">
        <f t="shared" si="4"/>
        <v>56.84</v>
      </c>
    </row>
    <row r="43" spans="1:13" x14ac:dyDescent="0.3">
      <c r="A43" s="52" t="s">
        <v>1534</v>
      </c>
      <c r="B43" s="53" t="s">
        <v>1533</v>
      </c>
      <c r="C43" s="54">
        <v>42914</v>
      </c>
      <c r="D43" s="92" t="s">
        <v>451</v>
      </c>
      <c r="E43" s="76">
        <v>42901</v>
      </c>
      <c r="F43" s="76" t="s">
        <v>666</v>
      </c>
      <c r="G43" s="29" t="s">
        <v>80</v>
      </c>
      <c r="H43" s="68" t="s">
        <v>457</v>
      </c>
      <c r="I43" s="31" t="s">
        <v>176</v>
      </c>
      <c r="J43" s="32">
        <v>5</v>
      </c>
      <c r="K43" s="33">
        <v>9</v>
      </c>
      <c r="L43" s="34">
        <f t="shared" si="3"/>
        <v>7.2</v>
      </c>
      <c r="M43" s="33">
        <f t="shared" si="4"/>
        <v>52.2</v>
      </c>
    </row>
    <row r="44" spans="1:13" x14ac:dyDescent="0.3">
      <c r="A44" s="52" t="s">
        <v>1538</v>
      </c>
      <c r="B44" s="53" t="s">
        <v>1537</v>
      </c>
      <c r="C44" s="54">
        <v>42914</v>
      </c>
      <c r="D44" s="92" t="s">
        <v>458</v>
      </c>
      <c r="E44" s="76">
        <v>42901</v>
      </c>
      <c r="F44" s="76" t="s">
        <v>666</v>
      </c>
      <c r="G44" s="29" t="s">
        <v>80</v>
      </c>
      <c r="H44" s="68" t="s">
        <v>459</v>
      </c>
      <c r="I44" s="31" t="s">
        <v>96</v>
      </c>
      <c r="J44" s="32">
        <v>10</v>
      </c>
      <c r="K44" s="33">
        <v>5</v>
      </c>
      <c r="L44" s="34">
        <f t="shared" si="3"/>
        <v>8</v>
      </c>
      <c r="M44" s="33">
        <f t="shared" si="4"/>
        <v>58</v>
      </c>
    </row>
    <row r="45" spans="1:13" x14ac:dyDescent="0.3">
      <c r="A45" s="52" t="s">
        <v>1538</v>
      </c>
      <c r="B45" s="53" t="s">
        <v>1537</v>
      </c>
      <c r="C45" s="54">
        <v>42914</v>
      </c>
      <c r="D45" s="92" t="s">
        <v>458</v>
      </c>
      <c r="E45" s="76">
        <v>42901</v>
      </c>
      <c r="F45" s="76" t="s">
        <v>666</v>
      </c>
      <c r="G45" s="29" t="s">
        <v>80</v>
      </c>
      <c r="H45" s="68" t="s">
        <v>460</v>
      </c>
      <c r="I45" s="31" t="s">
        <v>96</v>
      </c>
      <c r="J45" s="32">
        <v>10</v>
      </c>
      <c r="K45" s="33">
        <v>5</v>
      </c>
      <c r="L45" s="34">
        <f t="shared" si="3"/>
        <v>8</v>
      </c>
      <c r="M45" s="33">
        <f t="shared" si="4"/>
        <v>58</v>
      </c>
    </row>
    <row r="46" spans="1:13" x14ac:dyDescent="0.3">
      <c r="A46" s="52" t="s">
        <v>1538</v>
      </c>
      <c r="B46" s="53" t="s">
        <v>1537</v>
      </c>
      <c r="C46" s="54">
        <v>42914</v>
      </c>
      <c r="D46" s="92" t="s">
        <v>458</v>
      </c>
      <c r="E46" s="76">
        <v>42901</v>
      </c>
      <c r="F46" s="76" t="s">
        <v>666</v>
      </c>
      <c r="G46" s="29" t="s">
        <v>80</v>
      </c>
      <c r="H46" s="68" t="s">
        <v>147</v>
      </c>
      <c r="I46" s="31" t="s">
        <v>96</v>
      </c>
      <c r="J46" s="32">
        <v>3</v>
      </c>
      <c r="K46" s="33">
        <v>35</v>
      </c>
      <c r="L46" s="34">
        <f t="shared" si="3"/>
        <v>16.8</v>
      </c>
      <c r="M46" s="33">
        <f t="shared" si="4"/>
        <v>121.8</v>
      </c>
    </row>
    <row r="47" spans="1:13" x14ac:dyDescent="0.3">
      <c r="A47" s="52" t="s">
        <v>1538</v>
      </c>
      <c r="B47" s="53" t="s">
        <v>1537</v>
      </c>
      <c r="C47" s="54">
        <v>42914</v>
      </c>
      <c r="D47" s="92" t="s">
        <v>458</v>
      </c>
      <c r="E47" s="76">
        <v>42901</v>
      </c>
      <c r="F47" s="76" t="s">
        <v>666</v>
      </c>
      <c r="G47" s="29" t="s">
        <v>80</v>
      </c>
      <c r="H47" s="68" t="s">
        <v>461</v>
      </c>
      <c r="I47" s="31" t="s">
        <v>468</v>
      </c>
      <c r="J47" s="32">
        <v>5</v>
      </c>
      <c r="K47" s="33">
        <v>45</v>
      </c>
      <c r="L47" s="34">
        <f t="shared" ref="L47:L68" si="5">J47*K47*0.16</f>
        <v>36</v>
      </c>
      <c r="M47" s="33">
        <f t="shared" ref="M47:M68" si="6">J47*K47+L47</f>
        <v>261</v>
      </c>
    </row>
    <row r="48" spans="1:13" x14ac:dyDescent="0.3">
      <c r="A48" s="52" t="s">
        <v>1538</v>
      </c>
      <c r="B48" s="53" t="s">
        <v>1537</v>
      </c>
      <c r="C48" s="54">
        <v>42914</v>
      </c>
      <c r="D48" s="92" t="s">
        <v>458</v>
      </c>
      <c r="E48" s="76">
        <v>42901</v>
      </c>
      <c r="F48" s="76" t="s">
        <v>666</v>
      </c>
      <c r="G48" s="29" t="s">
        <v>80</v>
      </c>
      <c r="H48" s="68" t="s">
        <v>462</v>
      </c>
      <c r="I48" s="31" t="s">
        <v>164</v>
      </c>
      <c r="J48" s="32">
        <v>20</v>
      </c>
      <c r="K48" s="33">
        <v>15</v>
      </c>
      <c r="L48" s="34">
        <f t="shared" si="5"/>
        <v>48</v>
      </c>
      <c r="M48" s="33">
        <f t="shared" si="6"/>
        <v>348</v>
      </c>
    </row>
    <row r="49" spans="1:13" x14ac:dyDescent="0.3">
      <c r="A49" s="52" t="s">
        <v>1538</v>
      </c>
      <c r="B49" s="53" t="s">
        <v>1537</v>
      </c>
      <c r="C49" s="54">
        <v>42914</v>
      </c>
      <c r="D49" s="92" t="s">
        <v>458</v>
      </c>
      <c r="E49" s="76">
        <v>42901</v>
      </c>
      <c r="F49" s="76" t="s">
        <v>666</v>
      </c>
      <c r="G49" s="29" t="s">
        <v>80</v>
      </c>
      <c r="H49" s="68" t="s">
        <v>463</v>
      </c>
      <c r="I49" s="31" t="s">
        <v>96</v>
      </c>
      <c r="J49" s="32">
        <v>2</v>
      </c>
      <c r="K49" s="33">
        <v>69</v>
      </c>
      <c r="L49" s="34">
        <f t="shared" si="5"/>
        <v>22.080000000000002</v>
      </c>
      <c r="M49" s="33">
        <f t="shared" si="6"/>
        <v>160.08000000000001</v>
      </c>
    </row>
    <row r="50" spans="1:13" x14ac:dyDescent="0.3">
      <c r="A50" s="52" t="s">
        <v>1538</v>
      </c>
      <c r="B50" s="53" t="s">
        <v>1537</v>
      </c>
      <c r="C50" s="54">
        <v>42914</v>
      </c>
      <c r="D50" s="92" t="s">
        <v>458</v>
      </c>
      <c r="E50" s="76">
        <v>42901</v>
      </c>
      <c r="F50" s="76" t="s">
        <v>666</v>
      </c>
      <c r="G50" s="29" t="s">
        <v>80</v>
      </c>
      <c r="H50" s="68" t="s">
        <v>464</v>
      </c>
      <c r="I50" s="31" t="s">
        <v>164</v>
      </c>
      <c r="J50" s="32">
        <v>6</v>
      </c>
      <c r="K50" s="33">
        <v>1350</v>
      </c>
      <c r="L50" s="34">
        <f t="shared" si="5"/>
        <v>1296</v>
      </c>
      <c r="M50" s="33">
        <f t="shared" si="6"/>
        <v>9396</v>
      </c>
    </row>
    <row r="51" spans="1:13" x14ac:dyDescent="0.3">
      <c r="A51" s="52" t="s">
        <v>1538</v>
      </c>
      <c r="B51" s="53" t="s">
        <v>1537</v>
      </c>
      <c r="C51" s="54">
        <v>42914</v>
      </c>
      <c r="D51" s="92" t="s">
        <v>458</v>
      </c>
      <c r="E51" s="76">
        <v>42901</v>
      </c>
      <c r="F51" s="76" t="s">
        <v>666</v>
      </c>
      <c r="G51" s="29" t="s">
        <v>80</v>
      </c>
      <c r="H51" s="68" t="s">
        <v>465</v>
      </c>
      <c r="I51" s="31" t="s">
        <v>96</v>
      </c>
      <c r="J51" s="32">
        <v>6</v>
      </c>
      <c r="K51" s="33">
        <v>15</v>
      </c>
      <c r="L51" s="34">
        <f t="shared" si="5"/>
        <v>14.4</v>
      </c>
      <c r="M51" s="33">
        <f t="shared" si="6"/>
        <v>104.4</v>
      </c>
    </row>
    <row r="52" spans="1:13" x14ac:dyDescent="0.3">
      <c r="A52" s="52" t="s">
        <v>1538</v>
      </c>
      <c r="B52" s="53" t="s">
        <v>1537</v>
      </c>
      <c r="C52" s="54">
        <v>42914</v>
      </c>
      <c r="D52" s="92" t="s">
        <v>458</v>
      </c>
      <c r="E52" s="76">
        <v>42901</v>
      </c>
      <c r="F52" s="76" t="s">
        <v>666</v>
      </c>
      <c r="G52" s="29" t="s">
        <v>80</v>
      </c>
      <c r="H52" s="68" t="s">
        <v>466</v>
      </c>
      <c r="I52" s="31" t="s">
        <v>96</v>
      </c>
      <c r="J52" s="32">
        <v>6</v>
      </c>
      <c r="K52" s="33">
        <v>35</v>
      </c>
      <c r="L52" s="34">
        <f t="shared" si="5"/>
        <v>33.6</v>
      </c>
      <c r="M52" s="33">
        <f t="shared" si="6"/>
        <v>243.6</v>
      </c>
    </row>
    <row r="53" spans="1:13" x14ac:dyDescent="0.3">
      <c r="A53" s="52" t="s">
        <v>1538</v>
      </c>
      <c r="B53" s="53" t="s">
        <v>1537</v>
      </c>
      <c r="C53" s="54">
        <v>42914</v>
      </c>
      <c r="D53" s="92" t="s">
        <v>458</v>
      </c>
      <c r="E53" s="76">
        <v>42901</v>
      </c>
      <c r="F53" s="76" t="s">
        <v>666</v>
      </c>
      <c r="G53" s="29" t="s">
        <v>80</v>
      </c>
      <c r="H53" s="68" t="s">
        <v>467</v>
      </c>
      <c r="I53" s="31" t="s">
        <v>96</v>
      </c>
      <c r="J53" s="32">
        <v>6</v>
      </c>
      <c r="K53" s="33">
        <v>35</v>
      </c>
      <c r="L53" s="34">
        <f t="shared" si="5"/>
        <v>33.6</v>
      </c>
      <c r="M53" s="33">
        <f t="shared" si="6"/>
        <v>243.6</v>
      </c>
    </row>
    <row r="54" spans="1:13" x14ac:dyDescent="0.3">
      <c r="A54" s="52" t="s">
        <v>1540</v>
      </c>
      <c r="B54" s="53" t="s">
        <v>1539</v>
      </c>
      <c r="C54" s="54">
        <v>42914</v>
      </c>
      <c r="D54" s="92" t="s">
        <v>469</v>
      </c>
      <c r="E54" s="76">
        <v>42901</v>
      </c>
      <c r="F54" s="76" t="s">
        <v>666</v>
      </c>
      <c r="G54" s="29" t="s">
        <v>80</v>
      </c>
      <c r="H54" s="68" t="s">
        <v>470</v>
      </c>
      <c r="I54" s="31" t="s">
        <v>96</v>
      </c>
      <c r="J54" s="102">
        <v>5</v>
      </c>
      <c r="K54" s="34">
        <v>7.5</v>
      </c>
      <c r="L54" s="34">
        <f t="shared" si="5"/>
        <v>6</v>
      </c>
      <c r="M54" s="33">
        <f t="shared" si="6"/>
        <v>43.5</v>
      </c>
    </row>
    <row r="55" spans="1:13" x14ac:dyDescent="0.3">
      <c r="A55" s="52" t="s">
        <v>1540</v>
      </c>
      <c r="B55" s="53" t="s">
        <v>1539</v>
      </c>
      <c r="C55" s="54">
        <v>42914</v>
      </c>
      <c r="D55" s="92" t="s">
        <v>469</v>
      </c>
      <c r="E55" s="76">
        <v>42901</v>
      </c>
      <c r="F55" s="76" t="s">
        <v>666</v>
      </c>
      <c r="G55" s="29" t="s">
        <v>80</v>
      </c>
      <c r="H55" s="68" t="s">
        <v>471</v>
      </c>
      <c r="I55" s="31" t="s">
        <v>249</v>
      </c>
      <c r="J55" s="102">
        <v>1</v>
      </c>
      <c r="K55" s="34">
        <v>455</v>
      </c>
      <c r="L55" s="34">
        <f t="shared" si="5"/>
        <v>72.8</v>
      </c>
      <c r="M55" s="33">
        <f t="shared" si="6"/>
        <v>527.79999999999995</v>
      </c>
    </row>
    <row r="56" spans="1:13" x14ac:dyDescent="0.3">
      <c r="A56" s="52" t="s">
        <v>1540</v>
      </c>
      <c r="B56" s="53" t="s">
        <v>1539</v>
      </c>
      <c r="C56" s="54">
        <v>42914</v>
      </c>
      <c r="D56" s="92" t="s">
        <v>469</v>
      </c>
      <c r="E56" s="76">
        <v>42901</v>
      </c>
      <c r="F56" s="76" t="s">
        <v>666</v>
      </c>
      <c r="G56" s="29" t="s">
        <v>80</v>
      </c>
      <c r="H56" s="68" t="s">
        <v>472</v>
      </c>
      <c r="I56" s="31" t="s">
        <v>96</v>
      </c>
      <c r="J56" s="102">
        <v>8</v>
      </c>
      <c r="K56" s="34">
        <v>7.5</v>
      </c>
      <c r="L56" s="34">
        <f t="shared" si="5"/>
        <v>9.6</v>
      </c>
      <c r="M56" s="33">
        <f t="shared" si="6"/>
        <v>69.599999999999994</v>
      </c>
    </row>
    <row r="57" spans="1:13" ht="25.5" x14ac:dyDescent="0.3">
      <c r="A57" s="52" t="s">
        <v>1540</v>
      </c>
      <c r="B57" s="53" t="s">
        <v>1539</v>
      </c>
      <c r="C57" s="54">
        <v>42914</v>
      </c>
      <c r="D57" s="92" t="s">
        <v>469</v>
      </c>
      <c r="E57" s="76">
        <v>42901</v>
      </c>
      <c r="F57" s="76" t="s">
        <v>666</v>
      </c>
      <c r="G57" s="29" t="s">
        <v>80</v>
      </c>
      <c r="H57" s="68" t="s">
        <v>473</v>
      </c>
      <c r="I57" s="31" t="s">
        <v>96</v>
      </c>
      <c r="J57" s="102">
        <v>1</v>
      </c>
      <c r="K57" s="34">
        <v>117</v>
      </c>
      <c r="L57" s="34">
        <f t="shared" si="5"/>
        <v>18.72</v>
      </c>
      <c r="M57" s="33">
        <f t="shared" si="6"/>
        <v>135.72</v>
      </c>
    </row>
    <row r="58" spans="1:13" x14ac:dyDescent="0.3">
      <c r="A58" s="52" t="s">
        <v>1540</v>
      </c>
      <c r="B58" s="53" t="s">
        <v>1539</v>
      </c>
      <c r="C58" s="54">
        <v>42914</v>
      </c>
      <c r="D58" s="92" t="s">
        <v>469</v>
      </c>
      <c r="E58" s="76">
        <v>42901</v>
      </c>
      <c r="F58" s="76" t="s">
        <v>666</v>
      </c>
      <c r="G58" s="29" t="s">
        <v>80</v>
      </c>
      <c r="H58" s="68" t="s">
        <v>474</v>
      </c>
      <c r="I58" s="31" t="s">
        <v>96</v>
      </c>
      <c r="J58" s="102">
        <v>6</v>
      </c>
      <c r="K58" s="34">
        <v>4</v>
      </c>
      <c r="L58" s="34">
        <f t="shared" si="5"/>
        <v>3.84</v>
      </c>
      <c r="M58" s="33">
        <f t="shared" si="6"/>
        <v>27.84</v>
      </c>
    </row>
    <row r="59" spans="1:13" x14ac:dyDescent="0.3">
      <c r="A59" s="52" t="s">
        <v>1540</v>
      </c>
      <c r="B59" s="53" t="s">
        <v>1539</v>
      </c>
      <c r="C59" s="54">
        <v>42914</v>
      </c>
      <c r="D59" s="92" t="s">
        <v>469</v>
      </c>
      <c r="E59" s="76">
        <v>42901</v>
      </c>
      <c r="F59" s="76" t="s">
        <v>666</v>
      </c>
      <c r="G59" s="29" t="s">
        <v>80</v>
      </c>
      <c r="H59" s="68" t="s">
        <v>475</v>
      </c>
      <c r="I59" s="31" t="s">
        <v>96</v>
      </c>
      <c r="J59" s="102">
        <v>7</v>
      </c>
      <c r="K59" s="34">
        <v>25</v>
      </c>
      <c r="L59" s="34">
        <f t="shared" si="5"/>
        <v>28</v>
      </c>
      <c r="M59" s="33">
        <f t="shared" si="6"/>
        <v>203</v>
      </c>
    </row>
    <row r="60" spans="1:13" x14ac:dyDescent="0.3">
      <c r="A60" s="52" t="s">
        <v>1540</v>
      </c>
      <c r="B60" s="53" t="s">
        <v>1539</v>
      </c>
      <c r="C60" s="54">
        <v>42914</v>
      </c>
      <c r="D60" s="92" t="s">
        <v>469</v>
      </c>
      <c r="E60" s="76">
        <v>42901</v>
      </c>
      <c r="F60" s="76" t="s">
        <v>666</v>
      </c>
      <c r="G60" s="29" t="s">
        <v>80</v>
      </c>
      <c r="H60" s="68" t="s">
        <v>476</v>
      </c>
      <c r="I60" s="31" t="s">
        <v>96</v>
      </c>
      <c r="J60" s="102">
        <v>3</v>
      </c>
      <c r="K60" s="34">
        <v>75</v>
      </c>
      <c r="L60" s="34">
        <f t="shared" si="5"/>
        <v>36</v>
      </c>
      <c r="M60" s="33">
        <f t="shared" si="6"/>
        <v>261</v>
      </c>
    </row>
    <row r="61" spans="1:13" x14ac:dyDescent="0.3">
      <c r="A61" s="52" t="s">
        <v>1540</v>
      </c>
      <c r="B61" s="53" t="s">
        <v>1539</v>
      </c>
      <c r="C61" s="54">
        <v>42914</v>
      </c>
      <c r="D61" s="92" t="s">
        <v>469</v>
      </c>
      <c r="E61" s="76">
        <v>42901</v>
      </c>
      <c r="F61" s="76" t="s">
        <v>666</v>
      </c>
      <c r="G61" s="29" t="s">
        <v>80</v>
      </c>
      <c r="H61" s="68" t="s">
        <v>477</v>
      </c>
      <c r="I61" s="31" t="s">
        <v>96</v>
      </c>
      <c r="J61" s="102">
        <v>9</v>
      </c>
      <c r="K61" s="34">
        <v>23</v>
      </c>
      <c r="L61" s="34">
        <f t="shared" si="5"/>
        <v>33.119999999999997</v>
      </c>
      <c r="M61" s="33">
        <f t="shared" si="6"/>
        <v>240.12</v>
      </c>
    </row>
    <row r="62" spans="1:13" x14ac:dyDescent="0.3">
      <c r="A62" s="52" t="s">
        <v>1540</v>
      </c>
      <c r="B62" s="53" t="s">
        <v>1539</v>
      </c>
      <c r="C62" s="54">
        <v>42914</v>
      </c>
      <c r="D62" s="92" t="s">
        <v>469</v>
      </c>
      <c r="E62" s="76">
        <v>42901</v>
      </c>
      <c r="F62" s="76" t="s">
        <v>666</v>
      </c>
      <c r="G62" s="29" t="s">
        <v>80</v>
      </c>
      <c r="H62" s="68" t="s">
        <v>478</v>
      </c>
      <c r="I62" s="31" t="s">
        <v>96</v>
      </c>
      <c r="J62" s="102">
        <v>1</v>
      </c>
      <c r="K62" s="34">
        <v>23</v>
      </c>
      <c r="L62" s="34">
        <f t="shared" si="5"/>
        <v>3.68</v>
      </c>
      <c r="M62" s="33">
        <f t="shared" si="6"/>
        <v>26.68</v>
      </c>
    </row>
    <row r="63" spans="1:13" x14ac:dyDescent="0.3">
      <c r="A63" s="52" t="s">
        <v>1540</v>
      </c>
      <c r="B63" s="53" t="s">
        <v>1539</v>
      </c>
      <c r="C63" s="54">
        <v>42914</v>
      </c>
      <c r="D63" s="92" t="s">
        <v>469</v>
      </c>
      <c r="E63" s="76">
        <v>42901</v>
      </c>
      <c r="F63" s="76" t="s">
        <v>666</v>
      </c>
      <c r="G63" s="29" t="s">
        <v>80</v>
      </c>
      <c r="H63" s="68" t="s">
        <v>479</v>
      </c>
      <c r="I63" s="31" t="s">
        <v>96</v>
      </c>
      <c r="J63" s="102">
        <v>5</v>
      </c>
      <c r="K63" s="34">
        <v>565</v>
      </c>
      <c r="L63" s="34">
        <f t="shared" si="5"/>
        <v>452</v>
      </c>
      <c r="M63" s="33">
        <f t="shared" si="6"/>
        <v>3277</v>
      </c>
    </row>
    <row r="64" spans="1:13" x14ac:dyDescent="0.3">
      <c r="A64" s="52" t="s">
        <v>1542</v>
      </c>
      <c r="B64" s="53" t="s">
        <v>1541</v>
      </c>
      <c r="C64" s="54">
        <v>42914</v>
      </c>
      <c r="D64" s="92" t="s">
        <v>480</v>
      </c>
      <c r="E64" s="76">
        <v>42901</v>
      </c>
      <c r="F64" s="76" t="s">
        <v>666</v>
      </c>
      <c r="G64" s="29" t="s">
        <v>80</v>
      </c>
      <c r="H64" s="68" t="s">
        <v>84</v>
      </c>
      <c r="I64" s="31" t="s">
        <v>96</v>
      </c>
      <c r="J64" s="32">
        <v>110</v>
      </c>
      <c r="K64" s="33">
        <v>110</v>
      </c>
      <c r="L64" s="34">
        <f t="shared" si="5"/>
        <v>1936</v>
      </c>
      <c r="M64" s="33">
        <f t="shared" si="6"/>
        <v>14036</v>
      </c>
    </row>
    <row r="65" spans="1:13" x14ac:dyDescent="0.3">
      <c r="A65" s="52" t="s">
        <v>1542</v>
      </c>
      <c r="B65" s="53" t="s">
        <v>1541</v>
      </c>
      <c r="C65" s="54">
        <v>42914</v>
      </c>
      <c r="D65" s="92" t="s">
        <v>480</v>
      </c>
      <c r="E65" s="76">
        <v>42901</v>
      </c>
      <c r="F65" s="76" t="s">
        <v>666</v>
      </c>
      <c r="G65" s="29" t="s">
        <v>80</v>
      </c>
      <c r="H65" s="68" t="s">
        <v>279</v>
      </c>
      <c r="I65" s="31" t="s">
        <v>295</v>
      </c>
      <c r="J65" s="32">
        <v>50</v>
      </c>
      <c r="K65" s="33">
        <v>25</v>
      </c>
      <c r="L65" s="34">
        <f t="shared" si="5"/>
        <v>200</v>
      </c>
      <c r="M65" s="33">
        <f t="shared" si="6"/>
        <v>1450</v>
      </c>
    </row>
    <row r="66" spans="1:13" x14ac:dyDescent="0.3">
      <c r="A66" s="52" t="s">
        <v>1542</v>
      </c>
      <c r="B66" s="53" t="s">
        <v>1541</v>
      </c>
      <c r="C66" s="54">
        <v>42914</v>
      </c>
      <c r="D66" s="92" t="s">
        <v>480</v>
      </c>
      <c r="E66" s="76">
        <v>42901</v>
      </c>
      <c r="F66" s="76" t="s">
        <v>666</v>
      </c>
      <c r="G66" s="29" t="s">
        <v>80</v>
      </c>
      <c r="H66" s="68" t="s">
        <v>481</v>
      </c>
      <c r="I66" s="31" t="s">
        <v>295</v>
      </c>
      <c r="J66" s="32">
        <v>30</v>
      </c>
      <c r="K66" s="33">
        <v>25</v>
      </c>
      <c r="L66" s="34">
        <f t="shared" si="5"/>
        <v>120</v>
      </c>
      <c r="M66" s="33">
        <f t="shared" si="6"/>
        <v>870</v>
      </c>
    </row>
    <row r="67" spans="1:13" x14ac:dyDescent="0.3">
      <c r="A67" s="52" t="s">
        <v>1542</v>
      </c>
      <c r="B67" s="53" t="s">
        <v>1541</v>
      </c>
      <c r="C67" s="54">
        <v>42914</v>
      </c>
      <c r="D67" s="92" t="s">
        <v>480</v>
      </c>
      <c r="E67" s="76">
        <v>42901</v>
      </c>
      <c r="F67" s="76" t="s">
        <v>666</v>
      </c>
      <c r="G67" s="29" t="s">
        <v>80</v>
      </c>
      <c r="H67" s="68" t="s">
        <v>426</v>
      </c>
      <c r="I67" s="31" t="s">
        <v>295</v>
      </c>
      <c r="J67" s="32">
        <v>40</v>
      </c>
      <c r="K67" s="33">
        <v>25</v>
      </c>
      <c r="L67" s="34">
        <f t="shared" si="5"/>
        <v>160</v>
      </c>
      <c r="M67" s="33">
        <f t="shared" si="6"/>
        <v>1160</v>
      </c>
    </row>
    <row r="68" spans="1:13" x14ac:dyDescent="0.3">
      <c r="A68" s="52" t="s">
        <v>1542</v>
      </c>
      <c r="B68" s="53" t="s">
        <v>1541</v>
      </c>
      <c r="C68" s="54">
        <v>42914</v>
      </c>
      <c r="D68" s="92" t="s">
        <v>480</v>
      </c>
      <c r="E68" s="76">
        <v>42901</v>
      </c>
      <c r="F68" s="76" t="s">
        <v>666</v>
      </c>
      <c r="G68" s="29" t="s">
        <v>80</v>
      </c>
      <c r="H68" s="68" t="s">
        <v>276</v>
      </c>
      <c r="I68" s="31" t="s">
        <v>295</v>
      </c>
      <c r="J68" s="32">
        <v>10</v>
      </c>
      <c r="K68" s="33">
        <v>28.45</v>
      </c>
      <c r="L68" s="34">
        <f t="shared" si="5"/>
        <v>45.52</v>
      </c>
      <c r="M68" s="33">
        <f t="shared" si="6"/>
        <v>330.02</v>
      </c>
    </row>
    <row r="69" spans="1:13" x14ac:dyDescent="0.3">
      <c r="A69" s="52" t="s">
        <v>1544</v>
      </c>
      <c r="B69" s="53" t="s">
        <v>1543</v>
      </c>
      <c r="C69" s="54">
        <v>42914</v>
      </c>
      <c r="D69" s="92" t="s">
        <v>482</v>
      </c>
      <c r="E69" s="76">
        <v>42901</v>
      </c>
      <c r="F69" s="76" t="s">
        <v>666</v>
      </c>
      <c r="G69" s="29" t="s">
        <v>80</v>
      </c>
      <c r="H69" s="68" t="s">
        <v>483</v>
      </c>
      <c r="I69" s="31" t="s">
        <v>96</v>
      </c>
      <c r="J69" s="32">
        <v>2</v>
      </c>
      <c r="K69" s="33">
        <v>1945</v>
      </c>
      <c r="L69" s="34">
        <f t="shared" ref="L69:L74" si="7">J69*K69*0.16</f>
        <v>622.4</v>
      </c>
      <c r="M69" s="33">
        <f t="shared" ref="M69:M74" si="8">J69*K69+L69</f>
        <v>4512.3999999999996</v>
      </c>
    </row>
    <row r="70" spans="1:13" x14ac:dyDescent="0.3">
      <c r="A70" s="52" t="s">
        <v>1544</v>
      </c>
      <c r="B70" s="53" t="s">
        <v>1543</v>
      </c>
      <c r="C70" s="54">
        <v>42914</v>
      </c>
      <c r="D70" s="92" t="s">
        <v>482</v>
      </c>
      <c r="E70" s="76">
        <v>42901</v>
      </c>
      <c r="F70" s="76" t="s">
        <v>666</v>
      </c>
      <c r="G70" s="29" t="s">
        <v>80</v>
      </c>
      <c r="H70" s="68" t="s">
        <v>484</v>
      </c>
      <c r="I70" s="31" t="s">
        <v>96</v>
      </c>
      <c r="J70" s="32">
        <v>1</v>
      </c>
      <c r="K70" s="33">
        <v>1995</v>
      </c>
      <c r="L70" s="34">
        <f t="shared" si="7"/>
        <v>319.2</v>
      </c>
      <c r="M70" s="33">
        <f t="shared" si="8"/>
        <v>2314.1999999999998</v>
      </c>
    </row>
    <row r="71" spans="1:13" x14ac:dyDescent="0.3">
      <c r="A71" s="52" t="s">
        <v>1544</v>
      </c>
      <c r="B71" s="53" t="s">
        <v>1543</v>
      </c>
      <c r="C71" s="54">
        <v>42914</v>
      </c>
      <c r="D71" s="92" t="s">
        <v>482</v>
      </c>
      <c r="E71" s="76">
        <v>42901</v>
      </c>
      <c r="F71" s="76" t="s">
        <v>666</v>
      </c>
      <c r="G71" s="29" t="s">
        <v>80</v>
      </c>
      <c r="H71" s="68" t="s">
        <v>485</v>
      </c>
      <c r="I71" s="31" t="s">
        <v>96</v>
      </c>
      <c r="J71" s="32">
        <v>3</v>
      </c>
      <c r="K71" s="33">
        <v>75</v>
      </c>
      <c r="L71" s="34">
        <f t="shared" si="7"/>
        <v>36</v>
      </c>
      <c r="M71" s="33">
        <f t="shared" si="8"/>
        <v>261</v>
      </c>
    </row>
    <row r="72" spans="1:13" x14ac:dyDescent="0.3">
      <c r="A72" s="52" t="s">
        <v>1544</v>
      </c>
      <c r="B72" s="53" t="s">
        <v>1543</v>
      </c>
      <c r="C72" s="54">
        <v>42914</v>
      </c>
      <c r="D72" s="92" t="s">
        <v>482</v>
      </c>
      <c r="E72" s="76">
        <v>42901</v>
      </c>
      <c r="F72" s="76" t="s">
        <v>666</v>
      </c>
      <c r="G72" s="29" t="s">
        <v>80</v>
      </c>
      <c r="H72" s="68" t="s">
        <v>486</v>
      </c>
      <c r="I72" s="31" t="s">
        <v>96</v>
      </c>
      <c r="J72" s="32">
        <v>3</v>
      </c>
      <c r="K72" s="33">
        <v>35</v>
      </c>
      <c r="L72" s="34">
        <f t="shared" si="7"/>
        <v>16.8</v>
      </c>
      <c r="M72" s="33">
        <f t="shared" si="8"/>
        <v>121.8</v>
      </c>
    </row>
    <row r="73" spans="1:13" x14ac:dyDescent="0.3">
      <c r="A73" s="52" t="s">
        <v>1544</v>
      </c>
      <c r="B73" s="53" t="s">
        <v>1543</v>
      </c>
      <c r="C73" s="54">
        <v>42914</v>
      </c>
      <c r="D73" s="92" t="s">
        <v>482</v>
      </c>
      <c r="E73" s="76">
        <v>42901</v>
      </c>
      <c r="F73" s="76" t="s">
        <v>666</v>
      </c>
      <c r="G73" s="29" t="s">
        <v>80</v>
      </c>
      <c r="H73" s="68" t="s">
        <v>487</v>
      </c>
      <c r="I73" s="31" t="s">
        <v>96</v>
      </c>
      <c r="J73" s="32">
        <v>3</v>
      </c>
      <c r="K73" s="33">
        <v>95</v>
      </c>
      <c r="L73" s="34">
        <f t="shared" si="7"/>
        <v>45.6</v>
      </c>
      <c r="M73" s="33">
        <f t="shared" si="8"/>
        <v>330.6</v>
      </c>
    </row>
    <row r="74" spans="1:13" x14ac:dyDescent="0.3">
      <c r="A74" s="52" t="s">
        <v>1544</v>
      </c>
      <c r="B74" s="53" t="s">
        <v>1543</v>
      </c>
      <c r="C74" s="54">
        <v>42914</v>
      </c>
      <c r="D74" s="92" t="s">
        <v>482</v>
      </c>
      <c r="E74" s="76">
        <v>42901</v>
      </c>
      <c r="F74" s="76" t="s">
        <v>666</v>
      </c>
      <c r="G74" s="29" t="s">
        <v>80</v>
      </c>
      <c r="H74" s="68" t="s">
        <v>488</v>
      </c>
      <c r="I74" s="31" t="s">
        <v>96</v>
      </c>
      <c r="J74" s="32">
        <v>2</v>
      </c>
      <c r="K74" s="33">
        <v>662</v>
      </c>
      <c r="L74" s="34">
        <f t="shared" si="7"/>
        <v>211.84</v>
      </c>
      <c r="M74" s="33">
        <f t="shared" si="8"/>
        <v>1535.84</v>
      </c>
    </row>
    <row r="75" spans="1:13" x14ac:dyDescent="0.3">
      <c r="A75" s="52" t="s">
        <v>1544</v>
      </c>
      <c r="B75" s="53" t="s">
        <v>1543</v>
      </c>
      <c r="C75" s="54">
        <v>42914</v>
      </c>
      <c r="D75" s="92" t="s">
        <v>482</v>
      </c>
      <c r="E75" s="76">
        <v>42901</v>
      </c>
      <c r="F75" s="76" t="s">
        <v>666</v>
      </c>
      <c r="G75" s="29" t="s">
        <v>80</v>
      </c>
      <c r="H75" s="68" t="s">
        <v>489</v>
      </c>
      <c r="I75" s="31" t="s">
        <v>96</v>
      </c>
      <c r="J75" s="32">
        <v>3</v>
      </c>
      <c r="K75" s="33">
        <v>15</v>
      </c>
      <c r="L75" s="34">
        <f t="shared" ref="L75:L80" si="9">J75*K75*0.16</f>
        <v>7.2</v>
      </c>
      <c r="M75" s="33">
        <f>J75*K75+L75</f>
        <v>52.2</v>
      </c>
    </row>
    <row r="76" spans="1:13" x14ac:dyDescent="0.3">
      <c r="A76" s="52" t="s">
        <v>1530</v>
      </c>
      <c r="B76" s="53" t="s">
        <v>1529</v>
      </c>
      <c r="C76" s="54">
        <v>42914</v>
      </c>
      <c r="D76" s="92" t="s">
        <v>507</v>
      </c>
      <c r="E76" s="76">
        <v>42902</v>
      </c>
      <c r="F76" s="76" t="s">
        <v>804</v>
      </c>
      <c r="G76" s="29" t="s">
        <v>297</v>
      </c>
      <c r="H76" s="68" t="s">
        <v>508</v>
      </c>
      <c r="I76" s="31" t="s">
        <v>96</v>
      </c>
      <c r="J76" s="32">
        <v>10</v>
      </c>
      <c r="K76" s="33">
        <v>600</v>
      </c>
      <c r="L76" s="34">
        <f t="shared" si="9"/>
        <v>960</v>
      </c>
      <c r="M76" s="33">
        <f>J76*K76+L76</f>
        <v>6960</v>
      </c>
    </row>
    <row r="77" spans="1:13" x14ac:dyDescent="0.3">
      <c r="A77" s="52" t="s">
        <v>1530</v>
      </c>
      <c r="B77" s="53" t="s">
        <v>1529</v>
      </c>
      <c r="C77" s="54">
        <v>42914</v>
      </c>
      <c r="D77" s="92" t="s">
        <v>507</v>
      </c>
      <c r="E77" s="76">
        <v>42902</v>
      </c>
      <c r="F77" s="76" t="s">
        <v>804</v>
      </c>
      <c r="G77" s="29" t="s">
        <v>297</v>
      </c>
      <c r="H77" s="68" t="s">
        <v>500</v>
      </c>
      <c r="I77" s="31" t="s">
        <v>96</v>
      </c>
      <c r="J77" s="32">
        <v>100</v>
      </c>
      <c r="K77" s="33">
        <v>60</v>
      </c>
      <c r="L77" s="34">
        <f t="shared" si="9"/>
        <v>960</v>
      </c>
      <c r="M77" s="33">
        <f>J77*K77+L77</f>
        <v>6960</v>
      </c>
    </row>
    <row r="78" spans="1:13" x14ac:dyDescent="0.3">
      <c r="A78" s="52" t="s">
        <v>1530</v>
      </c>
      <c r="B78" s="53" t="s">
        <v>1529</v>
      </c>
      <c r="C78" s="54">
        <v>42914</v>
      </c>
      <c r="D78" s="92" t="s">
        <v>507</v>
      </c>
      <c r="E78" s="76">
        <v>42902</v>
      </c>
      <c r="F78" s="76" t="s">
        <v>804</v>
      </c>
      <c r="G78" s="29" t="s">
        <v>297</v>
      </c>
      <c r="H78" s="68" t="s">
        <v>495</v>
      </c>
      <c r="I78" s="31" t="s">
        <v>96</v>
      </c>
      <c r="J78" s="32">
        <v>10</v>
      </c>
      <c r="K78" s="33">
        <v>80</v>
      </c>
      <c r="L78" s="34">
        <f t="shared" si="9"/>
        <v>128</v>
      </c>
      <c r="M78" s="33">
        <f>J78*K78+L78</f>
        <v>928</v>
      </c>
    </row>
    <row r="79" spans="1:13" x14ac:dyDescent="0.3">
      <c r="A79" s="52" t="s">
        <v>1530</v>
      </c>
      <c r="B79" s="53" t="s">
        <v>1529</v>
      </c>
      <c r="C79" s="54">
        <v>42914</v>
      </c>
      <c r="D79" s="92" t="s">
        <v>507</v>
      </c>
      <c r="E79" s="76">
        <v>42902</v>
      </c>
      <c r="F79" s="76" t="s">
        <v>804</v>
      </c>
      <c r="G79" s="29" t="s">
        <v>297</v>
      </c>
      <c r="H79" s="68" t="s">
        <v>504</v>
      </c>
      <c r="I79" s="31" t="s">
        <v>96</v>
      </c>
      <c r="J79" s="32">
        <v>10</v>
      </c>
      <c r="K79" s="33">
        <v>21.66</v>
      </c>
      <c r="L79" s="34">
        <f t="shared" si="9"/>
        <v>34.655999999999999</v>
      </c>
      <c r="M79" s="33">
        <f>J79*K79+L79</f>
        <v>251.256</v>
      </c>
    </row>
    <row r="80" spans="1:13" ht="25.5" x14ac:dyDescent="0.3">
      <c r="A80" s="26"/>
      <c r="B80" s="53" t="s">
        <v>1520</v>
      </c>
      <c r="C80" s="54">
        <v>42909</v>
      </c>
      <c r="D80" s="92"/>
      <c r="E80" s="76"/>
      <c r="F80" s="76" t="s">
        <v>42</v>
      </c>
      <c r="G80" s="29" t="s">
        <v>41</v>
      </c>
      <c r="H80" s="68" t="s">
        <v>517</v>
      </c>
      <c r="I80" s="31"/>
      <c r="J80" s="32"/>
      <c r="K80" s="33"/>
      <c r="L80" s="34">
        <f t="shared" si="9"/>
        <v>0</v>
      </c>
      <c r="M80" s="33">
        <v>13400</v>
      </c>
    </row>
    <row r="81" spans="1:13" ht="63.75" x14ac:dyDescent="0.3">
      <c r="A81" s="52" t="s">
        <v>1468</v>
      </c>
      <c r="B81" s="53" t="s">
        <v>1467</v>
      </c>
      <c r="C81" s="54">
        <v>42926</v>
      </c>
      <c r="D81" s="92" t="s">
        <v>527</v>
      </c>
      <c r="E81" s="76">
        <v>42906</v>
      </c>
      <c r="F81" s="76" t="s">
        <v>726</v>
      </c>
      <c r="G81" s="29" t="s">
        <v>107</v>
      </c>
      <c r="H81" s="68" t="s">
        <v>529</v>
      </c>
      <c r="I81" s="31" t="s">
        <v>96</v>
      </c>
      <c r="J81" s="32">
        <v>1</v>
      </c>
      <c r="K81" s="33">
        <v>5689.66</v>
      </c>
      <c r="L81" s="34">
        <f t="shared" ref="L81:L88" si="10">J81*K81*0.16</f>
        <v>910.34559999999999</v>
      </c>
      <c r="M81" s="33">
        <f t="shared" ref="M81:M88" si="11">J81*K81+L81</f>
        <v>6600.0055999999995</v>
      </c>
    </row>
    <row r="82" spans="1:13" ht="63.75" x14ac:dyDescent="0.3">
      <c r="A82" s="52" t="s">
        <v>1468</v>
      </c>
      <c r="B82" s="53" t="s">
        <v>1467</v>
      </c>
      <c r="C82" s="54">
        <v>42926</v>
      </c>
      <c r="D82" s="92" t="s">
        <v>527</v>
      </c>
      <c r="E82" s="76">
        <v>42906</v>
      </c>
      <c r="F82" s="76" t="s">
        <v>726</v>
      </c>
      <c r="G82" s="29" t="s">
        <v>107</v>
      </c>
      <c r="H82" s="68" t="s">
        <v>528</v>
      </c>
      <c r="I82" s="31" t="s">
        <v>96</v>
      </c>
      <c r="J82" s="32">
        <v>1</v>
      </c>
      <c r="K82" s="33">
        <v>6465.52</v>
      </c>
      <c r="L82" s="34">
        <f t="shared" si="10"/>
        <v>1034.4832000000001</v>
      </c>
      <c r="M82" s="33">
        <f t="shared" si="11"/>
        <v>7500.003200000001</v>
      </c>
    </row>
    <row r="83" spans="1:13" x14ac:dyDescent="0.3">
      <c r="A83" s="52" t="s">
        <v>1468</v>
      </c>
      <c r="B83" s="53" t="s">
        <v>1467</v>
      </c>
      <c r="C83" s="54">
        <v>42926</v>
      </c>
      <c r="D83" s="92" t="s">
        <v>527</v>
      </c>
      <c r="E83" s="76">
        <v>42906</v>
      </c>
      <c r="F83" s="76" t="s">
        <v>726</v>
      </c>
      <c r="G83" s="29" t="s">
        <v>107</v>
      </c>
      <c r="H83" s="68" t="s">
        <v>530</v>
      </c>
      <c r="I83" s="31" t="s">
        <v>96</v>
      </c>
      <c r="J83" s="32">
        <v>3</v>
      </c>
      <c r="K83" s="33">
        <v>2413.79</v>
      </c>
      <c r="L83" s="34">
        <f t="shared" si="10"/>
        <v>1158.6192000000001</v>
      </c>
      <c r="M83" s="33">
        <f t="shared" si="11"/>
        <v>8399.9892</v>
      </c>
    </row>
    <row r="84" spans="1:13" ht="63.75" x14ac:dyDescent="0.3">
      <c r="A84" s="52" t="s">
        <v>1468</v>
      </c>
      <c r="B84" s="53" t="s">
        <v>1467</v>
      </c>
      <c r="C84" s="54">
        <v>42926</v>
      </c>
      <c r="D84" s="92" t="s">
        <v>527</v>
      </c>
      <c r="E84" s="76">
        <v>42906</v>
      </c>
      <c r="F84" s="76" t="s">
        <v>726</v>
      </c>
      <c r="G84" s="29" t="s">
        <v>107</v>
      </c>
      <c r="H84" s="68" t="s">
        <v>531</v>
      </c>
      <c r="I84" s="31" t="s">
        <v>96</v>
      </c>
      <c r="J84" s="32">
        <v>2</v>
      </c>
      <c r="K84" s="33">
        <v>1120.68</v>
      </c>
      <c r="L84" s="34">
        <f t="shared" si="10"/>
        <v>358.61760000000004</v>
      </c>
      <c r="M84" s="33">
        <f t="shared" si="11"/>
        <v>2599.9776000000002</v>
      </c>
    </row>
    <row r="85" spans="1:13" ht="76.5" x14ac:dyDescent="0.3">
      <c r="A85" s="52" t="s">
        <v>1468</v>
      </c>
      <c r="B85" s="53" t="s">
        <v>1467</v>
      </c>
      <c r="C85" s="54">
        <v>42926</v>
      </c>
      <c r="D85" s="92" t="s">
        <v>527</v>
      </c>
      <c r="E85" s="76">
        <v>42906</v>
      </c>
      <c r="F85" s="76" t="s">
        <v>726</v>
      </c>
      <c r="G85" s="29" t="s">
        <v>107</v>
      </c>
      <c r="H85" s="68" t="s">
        <v>532</v>
      </c>
      <c r="I85" s="31" t="s">
        <v>96</v>
      </c>
      <c r="J85" s="32">
        <v>5</v>
      </c>
      <c r="K85" s="33">
        <v>4051.73</v>
      </c>
      <c r="L85" s="34">
        <f t="shared" si="10"/>
        <v>3241.3840000000005</v>
      </c>
      <c r="M85" s="33">
        <f t="shared" si="11"/>
        <v>23500.034000000003</v>
      </c>
    </row>
    <row r="86" spans="1:13" x14ac:dyDescent="0.3">
      <c r="A86" s="52" t="s">
        <v>1468</v>
      </c>
      <c r="B86" s="53" t="s">
        <v>1467</v>
      </c>
      <c r="C86" s="54">
        <v>42926</v>
      </c>
      <c r="D86" s="92" t="s">
        <v>527</v>
      </c>
      <c r="E86" s="76">
        <v>42906</v>
      </c>
      <c r="F86" s="76" t="s">
        <v>726</v>
      </c>
      <c r="G86" s="29" t="s">
        <v>107</v>
      </c>
      <c r="H86" s="68" t="s">
        <v>533</v>
      </c>
      <c r="I86" s="31" t="s">
        <v>96</v>
      </c>
      <c r="J86" s="32">
        <v>1</v>
      </c>
      <c r="K86" s="33">
        <v>1293.0999999999999</v>
      </c>
      <c r="L86" s="34">
        <f t="shared" si="10"/>
        <v>206.89599999999999</v>
      </c>
      <c r="M86" s="33">
        <f t="shared" si="11"/>
        <v>1499.9959999999999</v>
      </c>
    </row>
    <row r="87" spans="1:13" x14ac:dyDescent="0.3">
      <c r="A87" s="52" t="s">
        <v>1468</v>
      </c>
      <c r="B87" s="53" t="s">
        <v>1467</v>
      </c>
      <c r="C87" s="54">
        <v>42926</v>
      </c>
      <c r="D87" s="92" t="s">
        <v>527</v>
      </c>
      <c r="E87" s="76">
        <v>42906</v>
      </c>
      <c r="F87" s="76" t="s">
        <v>726</v>
      </c>
      <c r="G87" s="29" t="s">
        <v>107</v>
      </c>
      <c r="H87" s="68" t="s">
        <v>534</v>
      </c>
      <c r="I87" s="31" t="s">
        <v>96</v>
      </c>
      <c r="J87" s="32">
        <v>1</v>
      </c>
      <c r="K87" s="33">
        <v>431.04</v>
      </c>
      <c r="L87" s="34">
        <f t="shared" si="10"/>
        <v>68.966400000000007</v>
      </c>
      <c r="M87" s="33">
        <f t="shared" si="11"/>
        <v>500.00640000000004</v>
      </c>
    </row>
    <row r="88" spans="1:13" ht="25.5" x14ac:dyDescent="0.3">
      <c r="A88" s="52" t="s">
        <v>1468</v>
      </c>
      <c r="B88" s="53" t="s">
        <v>1467</v>
      </c>
      <c r="C88" s="54">
        <v>42926</v>
      </c>
      <c r="D88" s="92" t="s">
        <v>527</v>
      </c>
      <c r="E88" s="76">
        <v>42906</v>
      </c>
      <c r="F88" s="76" t="s">
        <v>726</v>
      </c>
      <c r="G88" s="29" t="s">
        <v>107</v>
      </c>
      <c r="H88" s="68" t="s">
        <v>535</v>
      </c>
      <c r="I88" s="31" t="s">
        <v>96</v>
      </c>
      <c r="J88" s="32">
        <v>1</v>
      </c>
      <c r="K88" s="33">
        <v>4741.38</v>
      </c>
      <c r="L88" s="34">
        <f t="shared" si="10"/>
        <v>758.62080000000003</v>
      </c>
      <c r="M88" s="33">
        <f t="shared" si="11"/>
        <v>5500.0007999999998</v>
      </c>
    </row>
    <row r="89" spans="1:13" ht="25.5" x14ac:dyDescent="0.3">
      <c r="A89" s="52" t="s">
        <v>1468</v>
      </c>
      <c r="B89" s="53" t="s">
        <v>1467</v>
      </c>
      <c r="C89" s="54">
        <v>42926</v>
      </c>
      <c r="D89" s="92" t="s">
        <v>527</v>
      </c>
      <c r="E89" s="76">
        <v>42906</v>
      </c>
      <c r="F89" s="76" t="s">
        <v>726</v>
      </c>
      <c r="G89" s="29" t="s">
        <v>107</v>
      </c>
      <c r="H89" s="68" t="s">
        <v>536</v>
      </c>
      <c r="I89" s="31" t="s">
        <v>96</v>
      </c>
      <c r="J89" s="32">
        <v>1</v>
      </c>
      <c r="K89" s="33">
        <v>5603.44</v>
      </c>
      <c r="L89" s="34">
        <f t="shared" ref="L89:L98" si="12">J89*K89*0.16</f>
        <v>896.55039999999997</v>
      </c>
      <c r="M89" s="33">
        <f>J89*K89+L89</f>
        <v>6499.9903999999997</v>
      </c>
    </row>
    <row r="90" spans="1:13" x14ac:dyDescent="0.3">
      <c r="A90" s="52" t="s">
        <v>1462</v>
      </c>
      <c r="B90" s="53" t="s">
        <v>1461</v>
      </c>
      <c r="C90" s="54">
        <v>42928</v>
      </c>
      <c r="D90" s="92" t="s">
        <v>538</v>
      </c>
      <c r="E90" s="76">
        <v>42908</v>
      </c>
      <c r="F90" s="76" t="s">
        <v>630</v>
      </c>
      <c r="G90" s="29" t="s">
        <v>94</v>
      </c>
      <c r="H90" s="68" t="s">
        <v>291</v>
      </c>
      <c r="I90" s="31" t="s">
        <v>96</v>
      </c>
      <c r="J90" s="32">
        <v>1000</v>
      </c>
      <c r="K90" s="33">
        <v>3.75</v>
      </c>
      <c r="L90" s="34">
        <f t="shared" si="12"/>
        <v>600</v>
      </c>
      <c r="M90" s="33">
        <f>J90*K90+L90</f>
        <v>4350</v>
      </c>
    </row>
    <row r="91" spans="1:13" ht="25.5" x14ac:dyDescent="0.3">
      <c r="A91" s="52" t="s">
        <v>1522</v>
      </c>
      <c r="B91" s="53" t="s">
        <v>1521</v>
      </c>
      <c r="C91" s="54">
        <v>42916</v>
      </c>
      <c r="D91" s="92"/>
      <c r="E91" s="76"/>
      <c r="F91" s="76" t="s">
        <v>42</v>
      </c>
      <c r="G91" s="29" t="s">
        <v>41</v>
      </c>
      <c r="H91" s="68" t="s">
        <v>550</v>
      </c>
      <c r="I91" s="31"/>
      <c r="J91" s="32"/>
      <c r="K91" s="33"/>
      <c r="L91" s="34">
        <f t="shared" si="12"/>
        <v>0</v>
      </c>
      <c r="M91" s="33">
        <v>13400</v>
      </c>
    </row>
    <row r="92" spans="1:13" ht="25.5" x14ac:dyDescent="0.3">
      <c r="A92" s="52" t="s">
        <v>1454</v>
      </c>
      <c r="B92" s="53" t="s">
        <v>1453</v>
      </c>
      <c r="C92" s="54">
        <v>42923</v>
      </c>
      <c r="D92" s="92"/>
      <c r="E92" s="76"/>
      <c r="F92" s="76" t="s">
        <v>42</v>
      </c>
      <c r="G92" s="29" t="s">
        <v>41</v>
      </c>
      <c r="H92" s="68" t="s">
        <v>555</v>
      </c>
      <c r="I92" s="31"/>
      <c r="J92" s="32"/>
      <c r="K92" s="33"/>
      <c r="L92" s="34">
        <f t="shared" si="12"/>
        <v>0</v>
      </c>
      <c r="M92" s="33">
        <v>15500</v>
      </c>
    </row>
    <row r="93" spans="1:13" x14ac:dyDescent="0.3">
      <c r="A93" s="52" t="s">
        <v>1470</v>
      </c>
      <c r="B93" s="53" t="s">
        <v>1469</v>
      </c>
      <c r="C93" s="54">
        <v>42926</v>
      </c>
      <c r="D93" s="92" t="s">
        <v>574</v>
      </c>
      <c r="E93" s="76">
        <v>42916</v>
      </c>
      <c r="F93" s="76" t="s">
        <v>666</v>
      </c>
      <c r="G93" s="29" t="s">
        <v>80</v>
      </c>
      <c r="H93" s="68" t="s">
        <v>575</v>
      </c>
      <c r="I93" s="31" t="s">
        <v>96</v>
      </c>
      <c r="J93" s="32">
        <v>3</v>
      </c>
      <c r="K93" s="33">
        <v>4</v>
      </c>
      <c r="L93" s="34">
        <f t="shared" si="12"/>
        <v>1.92</v>
      </c>
      <c r="M93" s="33">
        <f>J93*K93+L93</f>
        <v>13.92</v>
      </c>
    </row>
    <row r="94" spans="1:13" x14ac:dyDescent="0.3">
      <c r="A94" s="52" t="s">
        <v>1470</v>
      </c>
      <c r="B94" s="53" t="s">
        <v>1469</v>
      </c>
      <c r="C94" s="54">
        <v>42926</v>
      </c>
      <c r="D94" s="92" t="s">
        <v>574</v>
      </c>
      <c r="E94" s="76">
        <v>42916</v>
      </c>
      <c r="F94" s="76" t="s">
        <v>666</v>
      </c>
      <c r="G94" s="29" t="s">
        <v>80</v>
      </c>
      <c r="H94" s="68" t="s">
        <v>576</v>
      </c>
      <c r="I94" s="31" t="s">
        <v>96</v>
      </c>
      <c r="J94" s="32">
        <v>1</v>
      </c>
      <c r="K94" s="33">
        <v>20</v>
      </c>
      <c r="L94" s="34">
        <f t="shared" si="12"/>
        <v>3.2</v>
      </c>
      <c r="M94" s="33">
        <f>J94*K94+L94</f>
        <v>23.2</v>
      </c>
    </row>
    <row r="95" spans="1:13" x14ac:dyDescent="0.3">
      <c r="A95" s="52" t="s">
        <v>1470</v>
      </c>
      <c r="B95" s="53" t="s">
        <v>1469</v>
      </c>
      <c r="C95" s="54">
        <v>42926</v>
      </c>
      <c r="D95" s="92" t="s">
        <v>574</v>
      </c>
      <c r="E95" s="76">
        <v>42916</v>
      </c>
      <c r="F95" s="76" t="s">
        <v>666</v>
      </c>
      <c r="G95" s="29" t="s">
        <v>80</v>
      </c>
      <c r="H95" s="67" t="s">
        <v>578</v>
      </c>
      <c r="I95" s="31" t="s">
        <v>96</v>
      </c>
      <c r="J95" s="32">
        <v>3</v>
      </c>
      <c r="K95" s="33">
        <v>12</v>
      </c>
      <c r="L95" s="34">
        <f t="shared" si="12"/>
        <v>5.76</v>
      </c>
      <c r="M95" s="33">
        <f>J95*K95+L95</f>
        <v>41.76</v>
      </c>
    </row>
    <row r="96" spans="1:13" x14ac:dyDescent="0.3">
      <c r="A96" s="52" t="s">
        <v>1470</v>
      </c>
      <c r="B96" s="53" t="s">
        <v>1469</v>
      </c>
      <c r="C96" s="54">
        <v>42926</v>
      </c>
      <c r="D96" s="92" t="s">
        <v>574</v>
      </c>
      <c r="E96" s="76">
        <v>42916</v>
      </c>
      <c r="F96" s="76" t="s">
        <v>666</v>
      </c>
      <c r="G96" s="29" t="s">
        <v>80</v>
      </c>
      <c r="H96" s="67" t="s">
        <v>579</v>
      </c>
      <c r="I96" s="31" t="s">
        <v>96</v>
      </c>
      <c r="J96" s="32">
        <v>2</v>
      </c>
      <c r="K96" s="33">
        <v>5</v>
      </c>
      <c r="L96" s="34">
        <f t="shared" si="12"/>
        <v>1.6</v>
      </c>
      <c r="M96" s="33">
        <f>J96*K96+L96</f>
        <v>11.6</v>
      </c>
    </row>
    <row r="97" spans="1:13" x14ac:dyDescent="0.3">
      <c r="A97" s="52" t="s">
        <v>1470</v>
      </c>
      <c r="B97" s="53" t="s">
        <v>1469</v>
      </c>
      <c r="C97" s="54">
        <v>42926</v>
      </c>
      <c r="D97" s="92" t="s">
        <v>574</v>
      </c>
      <c r="E97" s="76">
        <v>42916</v>
      </c>
      <c r="F97" s="76" t="s">
        <v>666</v>
      </c>
      <c r="G97" s="29" t="s">
        <v>80</v>
      </c>
      <c r="H97" s="67" t="s">
        <v>577</v>
      </c>
      <c r="I97" s="31" t="s">
        <v>96</v>
      </c>
      <c r="J97" s="32">
        <v>8</v>
      </c>
      <c r="K97" s="33">
        <v>5</v>
      </c>
      <c r="L97" s="34">
        <f t="shared" si="12"/>
        <v>6.4</v>
      </c>
      <c r="M97" s="33">
        <f>J97*K97+L97</f>
        <v>46.4</v>
      </c>
    </row>
    <row r="98" spans="1:13" ht="25.5" x14ac:dyDescent="0.3">
      <c r="A98" s="52" t="s">
        <v>1456</v>
      </c>
      <c r="B98" s="53" t="s">
        <v>1455</v>
      </c>
      <c r="C98" s="54">
        <v>42930</v>
      </c>
      <c r="D98" s="92"/>
      <c r="E98" s="76"/>
      <c r="F98" s="76" t="s">
        <v>42</v>
      </c>
      <c r="G98" s="29" t="s">
        <v>41</v>
      </c>
      <c r="H98" s="67" t="s">
        <v>602</v>
      </c>
      <c r="I98" s="31"/>
      <c r="J98" s="32"/>
      <c r="K98" s="33"/>
      <c r="L98" s="34">
        <f t="shared" si="12"/>
        <v>0</v>
      </c>
      <c r="M98" s="33">
        <v>17900</v>
      </c>
    </row>
    <row r="99" spans="1:13" x14ac:dyDescent="0.3">
      <c r="A99" s="52" t="s">
        <v>1465</v>
      </c>
      <c r="B99" s="53" t="s">
        <v>1463</v>
      </c>
      <c r="C99" s="54">
        <v>42934</v>
      </c>
      <c r="D99" s="92" t="s">
        <v>1107</v>
      </c>
      <c r="E99" s="76">
        <v>42922</v>
      </c>
      <c r="F99" s="76" t="s">
        <v>630</v>
      </c>
      <c r="G99" s="29" t="s">
        <v>80</v>
      </c>
      <c r="H99" s="67" t="s">
        <v>93</v>
      </c>
      <c r="I99" s="31" t="s">
        <v>257</v>
      </c>
      <c r="J99" s="32">
        <v>20</v>
      </c>
      <c r="K99" s="33">
        <v>129.31</v>
      </c>
      <c r="L99" s="34">
        <f t="shared" ref="L99:L118" si="13">J99*K99*0.16</f>
        <v>413.79199999999997</v>
      </c>
      <c r="M99" s="33">
        <f>J99*K99+L99</f>
        <v>2999.9919999999997</v>
      </c>
    </row>
    <row r="100" spans="1:13" x14ac:dyDescent="0.3">
      <c r="A100" s="52" t="s">
        <v>1466</v>
      </c>
      <c r="B100" s="53" t="s">
        <v>1464</v>
      </c>
      <c r="C100" s="54">
        <v>42934</v>
      </c>
      <c r="D100" s="92" t="s">
        <v>1109</v>
      </c>
      <c r="E100" s="76">
        <v>42922</v>
      </c>
      <c r="F100" s="76" t="s">
        <v>630</v>
      </c>
      <c r="G100" s="29" t="s">
        <v>80</v>
      </c>
      <c r="H100" s="67" t="s">
        <v>81</v>
      </c>
      <c r="I100" s="31" t="s">
        <v>257</v>
      </c>
      <c r="J100" s="32">
        <v>40</v>
      </c>
      <c r="K100" s="33">
        <v>159.47999999999999</v>
      </c>
      <c r="L100" s="34">
        <f t="shared" si="13"/>
        <v>1020.672</v>
      </c>
      <c r="M100" s="33">
        <f>J100*K100+L100</f>
        <v>7399.8719999999994</v>
      </c>
    </row>
    <row r="101" spans="1:13" x14ac:dyDescent="0.3">
      <c r="A101" s="52" t="s">
        <v>1472</v>
      </c>
      <c r="B101" s="53" t="s">
        <v>1471</v>
      </c>
      <c r="C101" s="54">
        <v>42941</v>
      </c>
      <c r="D101" s="92" t="s">
        <v>1160</v>
      </c>
      <c r="E101" s="76">
        <v>42932</v>
      </c>
      <c r="F101" s="76" t="s">
        <v>666</v>
      </c>
      <c r="G101" s="29" t="s">
        <v>303</v>
      </c>
      <c r="H101" s="67" t="s">
        <v>1157</v>
      </c>
      <c r="I101" s="31" t="s">
        <v>176</v>
      </c>
      <c r="J101" s="32">
        <v>85.5</v>
      </c>
      <c r="K101" s="33">
        <v>146.55000000000001</v>
      </c>
      <c r="L101" s="34">
        <f t="shared" si="13"/>
        <v>2004.8040000000003</v>
      </c>
      <c r="M101" s="33">
        <f>J101*K101+L101+0.01</f>
        <v>14534.839000000002</v>
      </c>
    </row>
    <row r="102" spans="1:13" x14ac:dyDescent="0.3">
      <c r="A102" s="52" t="s">
        <v>1472</v>
      </c>
      <c r="B102" s="53" t="s">
        <v>1471</v>
      </c>
      <c r="C102" s="54">
        <v>42941</v>
      </c>
      <c r="D102" s="92" t="s">
        <v>1160</v>
      </c>
      <c r="E102" s="76">
        <v>42932</v>
      </c>
      <c r="F102" s="76" t="s">
        <v>666</v>
      </c>
      <c r="G102" s="29" t="s">
        <v>303</v>
      </c>
      <c r="H102" s="67" t="s">
        <v>1158</v>
      </c>
      <c r="I102" s="31" t="s">
        <v>306</v>
      </c>
      <c r="J102" s="32">
        <v>70</v>
      </c>
      <c r="K102" s="33">
        <v>102.58</v>
      </c>
      <c r="L102" s="34">
        <f t="shared" si="13"/>
        <v>1148.896</v>
      </c>
      <c r="M102" s="33">
        <f>J102*K102+L102</f>
        <v>8329.4959999999992</v>
      </c>
    </row>
    <row r="103" spans="1:13" x14ac:dyDescent="0.3">
      <c r="A103" s="52" t="s">
        <v>1472</v>
      </c>
      <c r="B103" s="53" t="s">
        <v>1471</v>
      </c>
      <c r="C103" s="54">
        <v>42941</v>
      </c>
      <c r="D103" s="92" t="s">
        <v>1160</v>
      </c>
      <c r="E103" s="76">
        <v>42932</v>
      </c>
      <c r="F103" s="76" t="s">
        <v>666</v>
      </c>
      <c r="G103" s="29" t="s">
        <v>303</v>
      </c>
      <c r="H103" s="67" t="s">
        <v>1159</v>
      </c>
      <c r="I103" s="31" t="s">
        <v>306</v>
      </c>
      <c r="J103" s="32">
        <v>6</v>
      </c>
      <c r="K103" s="33">
        <v>116.37</v>
      </c>
      <c r="L103" s="34">
        <f t="shared" si="13"/>
        <v>111.71520000000001</v>
      </c>
      <c r="M103" s="33">
        <f>J103*K103+L103</f>
        <v>809.93520000000001</v>
      </c>
    </row>
    <row r="104" spans="1:13" ht="25.5" x14ac:dyDescent="0.3">
      <c r="A104" s="52" t="s">
        <v>1457</v>
      </c>
      <c r="B104" s="53" t="s">
        <v>1459</v>
      </c>
      <c r="C104" s="54">
        <v>42937</v>
      </c>
      <c r="D104" s="92"/>
      <c r="E104" s="76"/>
      <c r="F104" s="76" t="s">
        <v>42</v>
      </c>
      <c r="G104" s="29" t="s">
        <v>41</v>
      </c>
      <c r="H104" s="67" t="s">
        <v>1166</v>
      </c>
      <c r="I104" s="31"/>
      <c r="J104" s="32"/>
      <c r="K104" s="33"/>
      <c r="L104" s="34">
        <f t="shared" si="13"/>
        <v>0</v>
      </c>
      <c r="M104" s="33">
        <v>18150</v>
      </c>
    </row>
    <row r="105" spans="1:13" ht="25.5" x14ac:dyDescent="0.3">
      <c r="A105" s="52" t="s">
        <v>1458</v>
      </c>
      <c r="B105" s="53" t="s">
        <v>1460</v>
      </c>
      <c r="C105" s="54">
        <v>42944</v>
      </c>
      <c r="D105" s="92"/>
      <c r="E105" s="76"/>
      <c r="F105" s="76" t="s">
        <v>42</v>
      </c>
      <c r="G105" s="29" t="s">
        <v>41</v>
      </c>
      <c r="H105" s="67" t="s">
        <v>1167</v>
      </c>
      <c r="I105" s="31"/>
      <c r="J105" s="32"/>
      <c r="K105" s="33"/>
      <c r="L105" s="34">
        <f t="shared" si="13"/>
        <v>0</v>
      </c>
      <c r="M105" s="33">
        <v>18150</v>
      </c>
    </row>
    <row r="106" spans="1:13" ht="25.5" x14ac:dyDescent="0.3">
      <c r="A106" s="52" t="s">
        <v>1852</v>
      </c>
      <c r="B106" s="53" t="s">
        <v>1851</v>
      </c>
      <c r="C106" s="54">
        <v>42955</v>
      </c>
      <c r="D106" s="92" t="s">
        <v>1279</v>
      </c>
      <c r="E106" s="76">
        <v>42942</v>
      </c>
      <c r="F106" s="76" t="s">
        <v>666</v>
      </c>
      <c r="G106" s="38" t="s">
        <v>351</v>
      </c>
      <c r="H106" s="67" t="s">
        <v>359</v>
      </c>
      <c r="I106" s="31" t="s">
        <v>358</v>
      </c>
      <c r="J106" s="32">
        <v>2</v>
      </c>
      <c r="K106" s="33">
        <v>404.31</v>
      </c>
      <c r="L106" s="34">
        <f t="shared" si="13"/>
        <v>129.3792</v>
      </c>
      <c r="M106" s="33">
        <f t="shared" ref="M106:M112" si="14">J106*K106+L106</f>
        <v>937.99919999999997</v>
      </c>
    </row>
    <row r="107" spans="1:13" ht="25.5" x14ac:dyDescent="0.3">
      <c r="A107" s="52" t="s">
        <v>1853</v>
      </c>
      <c r="B107" s="53" t="s">
        <v>1854</v>
      </c>
      <c r="C107" s="54">
        <v>42955</v>
      </c>
      <c r="D107" s="92" t="s">
        <v>1280</v>
      </c>
      <c r="E107" s="76">
        <v>42942</v>
      </c>
      <c r="F107" s="76" t="s">
        <v>666</v>
      </c>
      <c r="G107" s="38" t="s">
        <v>351</v>
      </c>
      <c r="H107" s="67" t="s">
        <v>1281</v>
      </c>
      <c r="I107" s="31" t="s">
        <v>358</v>
      </c>
      <c r="J107" s="32">
        <v>10</v>
      </c>
      <c r="K107" s="33">
        <v>1347.41</v>
      </c>
      <c r="L107" s="34">
        <f>J107*K107*0.16</f>
        <v>2155.8560000000002</v>
      </c>
      <c r="M107" s="33">
        <f t="shared" si="14"/>
        <v>15629.956</v>
      </c>
    </row>
    <row r="108" spans="1:13" ht="25.5" x14ac:dyDescent="0.3">
      <c r="A108" s="52" t="s">
        <v>1853</v>
      </c>
      <c r="B108" s="53" t="s">
        <v>1854</v>
      </c>
      <c r="C108" s="54">
        <v>42955</v>
      </c>
      <c r="D108" s="92" t="s">
        <v>1280</v>
      </c>
      <c r="E108" s="76">
        <v>42942</v>
      </c>
      <c r="F108" s="76" t="s">
        <v>666</v>
      </c>
      <c r="G108" s="38" t="s">
        <v>351</v>
      </c>
      <c r="H108" s="67" t="s">
        <v>1282</v>
      </c>
      <c r="I108" s="31" t="s">
        <v>358</v>
      </c>
      <c r="J108" s="32">
        <v>2</v>
      </c>
      <c r="K108" s="33">
        <v>1834.48</v>
      </c>
      <c r="L108" s="34">
        <f>J108*K108*0.16</f>
        <v>587.03359999999998</v>
      </c>
      <c r="M108" s="33">
        <f t="shared" si="14"/>
        <v>4255.9935999999998</v>
      </c>
    </row>
    <row r="109" spans="1:13" ht="25.5" x14ac:dyDescent="0.3">
      <c r="A109" s="52" t="s">
        <v>1853</v>
      </c>
      <c r="B109" s="53" t="s">
        <v>1854</v>
      </c>
      <c r="C109" s="54">
        <v>42955</v>
      </c>
      <c r="D109" s="92" t="s">
        <v>1280</v>
      </c>
      <c r="E109" s="76">
        <v>42942</v>
      </c>
      <c r="F109" s="76" t="s">
        <v>666</v>
      </c>
      <c r="G109" s="38" t="s">
        <v>351</v>
      </c>
      <c r="H109" s="67" t="s">
        <v>1278</v>
      </c>
      <c r="I109" s="31" t="s">
        <v>358</v>
      </c>
      <c r="J109" s="32">
        <v>2</v>
      </c>
      <c r="K109" s="33">
        <v>671.55</v>
      </c>
      <c r="L109" s="34">
        <f>J109*K109*0.16</f>
        <v>214.89599999999999</v>
      </c>
      <c r="M109" s="33">
        <f t="shared" si="14"/>
        <v>1557.9959999999999</v>
      </c>
    </row>
    <row r="110" spans="1:13" ht="25.5" x14ac:dyDescent="0.3">
      <c r="A110" s="52" t="s">
        <v>1853</v>
      </c>
      <c r="B110" s="53" t="s">
        <v>1854</v>
      </c>
      <c r="C110" s="54">
        <v>42955</v>
      </c>
      <c r="D110" s="92" t="s">
        <v>1280</v>
      </c>
      <c r="E110" s="76">
        <v>42942</v>
      </c>
      <c r="F110" s="76" t="s">
        <v>666</v>
      </c>
      <c r="G110" s="38" t="s">
        <v>351</v>
      </c>
      <c r="H110" s="67" t="s">
        <v>1276</v>
      </c>
      <c r="I110" s="31" t="s">
        <v>96</v>
      </c>
      <c r="J110" s="32">
        <v>5</v>
      </c>
      <c r="K110" s="33">
        <v>46.55</v>
      </c>
      <c r="L110" s="34">
        <f>J110*K110*0.16</f>
        <v>37.24</v>
      </c>
      <c r="M110" s="33">
        <f t="shared" si="14"/>
        <v>269.99</v>
      </c>
    </row>
    <row r="111" spans="1:13" ht="25.5" x14ac:dyDescent="0.3">
      <c r="A111" s="52" t="s">
        <v>1853</v>
      </c>
      <c r="B111" s="53" t="s">
        <v>1854</v>
      </c>
      <c r="C111" s="54">
        <v>42955</v>
      </c>
      <c r="D111" s="92" t="s">
        <v>1280</v>
      </c>
      <c r="E111" s="76">
        <v>42942</v>
      </c>
      <c r="F111" s="76" t="s">
        <v>666</v>
      </c>
      <c r="G111" s="38" t="s">
        <v>351</v>
      </c>
      <c r="H111" s="67" t="s">
        <v>1283</v>
      </c>
      <c r="I111" s="31" t="s">
        <v>96</v>
      </c>
      <c r="J111" s="32">
        <v>5</v>
      </c>
      <c r="K111" s="33">
        <v>42.24</v>
      </c>
      <c r="L111" s="34">
        <f>J111*K111*0.16</f>
        <v>33.792000000000002</v>
      </c>
      <c r="M111" s="33">
        <f t="shared" si="14"/>
        <v>244.99200000000002</v>
      </c>
    </row>
    <row r="112" spans="1:13" ht="25.5" x14ac:dyDescent="0.3">
      <c r="A112" s="52" t="s">
        <v>1853</v>
      </c>
      <c r="B112" s="53" t="s">
        <v>1854</v>
      </c>
      <c r="C112" s="54">
        <v>42955</v>
      </c>
      <c r="D112" s="92" t="s">
        <v>1280</v>
      </c>
      <c r="E112" s="76">
        <v>42942</v>
      </c>
      <c r="F112" s="76" t="s">
        <v>666</v>
      </c>
      <c r="G112" s="38" t="s">
        <v>351</v>
      </c>
      <c r="H112" s="67" t="s">
        <v>1284</v>
      </c>
      <c r="I112" s="31" t="s">
        <v>358</v>
      </c>
      <c r="J112" s="32">
        <v>6</v>
      </c>
      <c r="K112" s="33">
        <v>1086.2</v>
      </c>
      <c r="L112" s="34">
        <f t="shared" si="13"/>
        <v>1042.7520000000002</v>
      </c>
      <c r="M112" s="33">
        <f t="shared" si="14"/>
        <v>7559.9520000000011</v>
      </c>
    </row>
    <row r="113" spans="1:13" ht="25.5" x14ac:dyDescent="0.3">
      <c r="A113" s="52" t="s">
        <v>1858</v>
      </c>
      <c r="B113" s="53" t="s">
        <v>1857</v>
      </c>
      <c r="C113" s="54">
        <v>42951</v>
      </c>
      <c r="D113" s="92"/>
      <c r="E113" s="76"/>
      <c r="F113" s="76" t="s">
        <v>42</v>
      </c>
      <c r="G113" s="38" t="s">
        <v>41</v>
      </c>
      <c r="H113" s="67" t="s">
        <v>1285</v>
      </c>
      <c r="I113" s="31"/>
      <c r="J113" s="32"/>
      <c r="K113" s="33"/>
      <c r="L113" s="34">
        <f>J113*K113*0.16</f>
        <v>0</v>
      </c>
      <c r="M113" s="33">
        <v>16950</v>
      </c>
    </row>
    <row r="114" spans="1:13" ht="25.5" x14ac:dyDescent="0.3">
      <c r="A114" s="52" t="s">
        <v>1859</v>
      </c>
      <c r="B114" s="53" t="s">
        <v>1860</v>
      </c>
      <c r="C114" s="54">
        <v>42958</v>
      </c>
      <c r="D114" s="92"/>
      <c r="E114" s="76"/>
      <c r="F114" s="76" t="s">
        <v>42</v>
      </c>
      <c r="G114" s="38" t="s">
        <v>41</v>
      </c>
      <c r="H114" s="67" t="s">
        <v>1547</v>
      </c>
      <c r="I114" s="31"/>
      <c r="J114" s="32"/>
      <c r="K114" s="33"/>
      <c r="L114" s="34">
        <f>J114*K114*0.16</f>
        <v>0</v>
      </c>
      <c r="M114" s="33">
        <v>16650</v>
      </c>
    </row>
    <row r="115" spans="1:13" ht="25.5" x14ac:dyDescent="0.3">
      <c r="A115" s="52" t="s">
        <v>1856</v>
      </c>
      <c r="B115" s="53" t="s">
        <v>1855</v>
      </c>
      <c r="C115" s="54">
        <v>42968</v>
      </c>
      <c r="D115" s="92" t="s">
        <v>1615</v>
      </c>
      <c r="E115" s="76">
        <v>42957</v>
      </c>
      <c r="F115" s="76" t="s">
        <v>631</v>
      </c>
      <c r="G115" s="38" t="s">
        <v>138</v>
      </c>
      <c r="H115" s="67" t="s">
        <v>411</v>
      </c>
      <c r="I115" s="31" t="s">
        <v>142</v>
      </c>
      <c r="J115" s="32">
        <v>3</v>
      </c>
      <c r="K115" s="33">
        <v>1540</v>
      </c>
      <c r="L115" s="34">
        <f>J115*K115*0.16</f>
        <v>739.2</v>
      </c>
      <c r="M115" s="33">
        <f>J115*K115+L115</f>
        <v>5359.2</v>
      </c>
    </row>
    <row r="116" spans="1:13" ht="25.5" x14ac:dyDescent="0.3">
      <c r="A116" s="52" t="s">
        <v>1856</v>
      </c>
      <c r="B116" s="53" t="s">
        <v>1855</v>
      </c>
      <c r="C116" s="54">
        <v>42968</v>
      </c>
      <c r="D116" s="92" t="s">
        <v>1615</v>
      </c>
      <c r="E116" s="76">
        <v>42957</v>
      </c>
      <c r="F116" s="76" t="s">
        <v>631</v>
      </c>
      <c r="G116" s="38" t="s">
        <v>138</v>
      </c>
      <c r="H116" s="67" t="s">
        <v>410</v>
      </c>
      <c r="I116" s="31" t="s">
        <v>142</v>
      </c>
      <c r="J116" s="32">
        <v>1</v>
      </c>
      <c r="K116" s="33">
        <v>1485</v>
      </c>
      <c r="L116" s="34">
        <f>J116*K116*0.16</f>
        <v>237.6</v>
      </c>
      <c r="M116" s="33">
        <f>J116*K116+L116</f>
        <v>1722.6</v>
      </c>
    </row>
    <row r="117" spans="1:13" ht="25.5" x14ac:dyDescent="0.3">
      <c r="A117" s="52" t="s">
        <v>1856</v>
      </c>
      <c r="B117" s="53" t="s">
        <v>1855</v>
      </c>
      <c r="C117" s="54">
        <v>42968</v>
      </c>
      <c r="D117" s="92" t="s">
        <v>1615</v>
      </c>
      <c r="E117" s="76">
        <v>42957</v>
      </c>
      <c r="F117" s="76" t="s">
        <v>631</v>
      </c>
      <c r="G117" s="38" t="s">
        <v>138</v>
      </c>
      <c r="H117" s="67" t="s">
        <v>78</v>
      </c>
      <c r="I117" s="31" t="s">
        <v>142</v>
      </c>
      <c r="J117" s="32">
        <v>4</v>
      </c>
      <c r="K117" s="33">
        <v>495</v>
      </c>
      <c r="L117" s="34">
        <f>J117*K117*0.16</f>
        <v>316.8</v>
      </c>
      <c r="M117" s="33">
        <f>J117*K117+L117</f>
        <v>2296.8000000000002</v>
      </c>
    </row>
    <row r="118" spans="1:13" ht="25.5" x14ac:dyDescent="0.3">
      <c r="A118" s="52" t="s">
        <v>1862</v>
      </c>
      <c r="B118" s="53" t="s">
        <v>1861</v>
      </c>
      <c r="C118" s="54">
        <v>42965</v>
      </c>
      <c r="D118" s="92"/>
      <c r="E118" s="76"/>
      <c r="F118" s="76" t="s">
        <v>42</v>
      </c>
      <c r="G118" s="29" t="s">
        <v>41</v>
      </c>
      <c r="H118" s="67" t="s">
        <v>1621</v>
      </c>
      <c r="I118" s="31"/>
      <c r="J118" s="32"/>
      <c r="K118" s="33"/>
      <c r="L118" s="34">
        <f t="shared" si="13"/>
        <v>0</v>
      </c>
      <c r="M118" s="33">
        <v>13400</v>
      </c>
    </row>
    <row r="119" spans="1:13" ht="25.5" x14ac:dyDescent="0.3">
      <c r="A119" s="52" t="s">
        <v>1864</v>
      </c>
      <c r="B119" s="53" t="s">
        <v>1863</v>
      </c>
      <c r="C119" s="54">
        <v>42972</v>
      </c>
      <c r="D119" s="92"/>
      <c r="E119" s="76"/>
      <c r="F119" s="76" t="s">
        <v>42</v>
      </c>
      <c r="G119" s="29" t="s">
        <v>41</v>
      </c>
      <c r="H119" s="67" t="s">
        <v>1626</v>
      </c>
      <c r="I119" s="31"/>
      <c r="J119" s="32"/>
      <c r="K119" s="33"/>
      <c r="L119" s="34">
        <f t="shared" ref="L119:L124" si="15">J119*K119*0.16</f>
        <v>0</v>
      </c>
      <c r="M119" s="33">
        <v>13700</v>
      </c>
    </row>
    <row r="120" spans="1:13" ht="25.5" x14ac:dyDescent="0.3">
      <c r="A120" s="52" t="s">
        <v>2223</v>
      </c>
      <c r="B120" s="53" t="s">
        <v>2220</v>
      </c>
      <c r="C120" s="54">
        <v>42979</v>
      </c>
      <c r="D120" s="92"/>
      <c r="E120" s="76"/>
      <c r="F120" s="76" t="s">
        <v>42</v>
      </c>
      <c r="G120" s="29" t="s">
        <v>41</v>
      </c>
      <c r="H120" s="67" t="s">
        <v>1641</v>
      </c>
      <c r="I120" s="31"/>
      <c r="J120" s="32"/>
      <c r="K120" s="33"/>
      <c r="L120" s="34">
        <f t="shared" si="15"/>
        <v>0</v>
      </c>
      <c r="M120" s="33">
        <v>8950</v>
      </c>
    </row>
    <row r="121" spans="1:13" ht="25.5" x14ac:dyDescent="0.3">
      <c r="A121" s="52" t="s">
        <v>2224</v>
      </c>
      <c r="B121" s="53" t="s">
        <v>2221</v>
      </c>
      <c r="C121" s="54">
        <v>42986</v>
      </c>
      <c r="D121" s="92"/>
      <c r="E121" s="76"/>
      <c r="F121" s="76" t="s">
        <v>42</v>
      </c>
      <c r="G121" s="29" t="s">
        <v>41</v>
      </c>
      <c r="H121" s="67" t="s">
        <v>1660</v>
      </c>
      <c r="I121" s="31"/>
      <c r="J121" s="32"/>
      <c r="K121" s="33"/>
      <c r="L121" s="34">
        <f t="shared" si="15"/>
        <v>0</v>
      </c>
      <c r="M121" s="33">
        <v>10000</v>
      </c>
    </row>
    <row r="122" spans="1:13" ht="25.5" x14ac:dyDescent="0.3">
      <c r="A122" s="52" t="s">
        <v>2225</v>
      </c>
      <c r="B122" s="53" t="s">
        <v>2222</v>
      </c>
      <c r="C122" s="54">
        <v>42993</v>
      </c>
      <c r="D122" s="92"/>
      <c r="E122" s="76"/>
      <c r="F122" s="76" t="s">
        <v>42</v>
      </c>
      <c r="G122" s="29" t="s">
        <v>41</v>
      </c>
      <c r="H122" s="67" t="s">
        <v>1667</v>
      </c>
      <c r="I122" s="31"/>
      <c r="J122" s="32"/>
      <c r="K122" s="33"/>
      <c r="L122" s="34">
        <f t="shared" si="15"/>
        <v>0</v>
      </c>
      <c r="M122" s="33">
        <v>10900</v>
      </c>
    </row>
    <row r="123" spans="1:13" ht="63.75" x14ac:dyDescent="0.3">
      <c r="A123" s="52" t="s">
        <v>2229</v>
      </c>
      <c r="B123" s="53" t="s">
        <v>2228</v>
      </c>
      <c r="C123" s="54">
        <v>42986</v>
      </c>
      <c r="D123" s="92" t="s">
        <v>1755</v>
      </c>
      <c r="E123" s="76">
        <v>42977</v>
      </c>
      <c r="F123" s="76" t="s">
        <v>726</v>
      </c>
      <c r="G123" s="29" t="s">
        <v>107</v>
      </c>
      <c r="H123" s="67" t="s">
        <v>1756</v>
      </c>
      <c r="I123" s="31" t="s">
        <v>96</v>
      </c>
      <c r="J123" s="32">
        <v>2</v>
      </c>
      <c r="K123" s="33">
        <v>862.07</v>
      </c>
      <c r="L123" s="34">
        <f t="shared" si="15"/>
        <v>275.86240000000004</v>
      </c>
      <c r="M123" s="33">
        <f>J123*K123+L123</f>
        <v>2000.0024000000001</v>
      </c>
    </row>
    <row r="124" spans="1:13" ht="25.5" x14ac:dyDescent="0.3">
      <c r="A124" s="52" t="s">
        <v>2227</v>
      </c>
      <c r="B124" s="53" t="s">
        <v>2226</v>
      </c>
      <c r="C124" s="54">
        <v>43000</v>
      </c>
      <c r="D124" s="92"/>
      <c r="E124" s="76"/>
      <c r="F124" s="76" t="s">
        <v>42</v>
      </c>
      <c r="G124" s="29" t="s">
        <v>41</v>
      </c>
      <c r="H124" s="67" t="s">
        <v>2031</v>
      </c>
      <c r="I124" s="31"/>
      <c r="J124" s="32"/>
      <c r="K124" s="33"/>
      <c r="L124" s="34">
        <f t="shared" si="15"/>
        <v>0</v>
      </c>
      <c r="M124" s="33">
        <v>7600</v>
      </c>
    </row>
    <row r="125" spans="1:13" x14ac:dyDescent="0.3">
      <c r="A125" s="52" t="s">
        <v>2231</v>
      </c>
      <c r="B125" s="53" t="s">
        <v>2230</v>
      </c>
      <c r="C125" s="54">
        <v>42996</v>
      </c>
      <c r="D125" s="92" t="s">
        <v>2072</v>
      </c>
      <c r="E125" s="76">
        <v>42985</v>
      </c>
      <c r="F125" s="76" t="s">
        <v>666</v>
      </c>
      <c r="G125" s="29" t="s">
        <v>80</v>
      </c>
      <c r="H125" s="67" t="s">
        <v>2073</v>
      </c>
      <c r="I125" s="31" t="s">
        <v>249</v>
      </c>
      <c r="J125" s="32">
        <v>8</v>
      </c>
      <c r="K125" s="33">
        <v>2866.5</v>
      </c>
      <c r="L125" s="34">
        <f t="shared" ref="L125:L130" si="16">J125*K125*0.16</f>
        <v>3669.12</v>
      </c>
      <c r="M125" s="33">
        <f t="shared" ref="M125:M130" si="17">J125*K125+L125</f>
        <v>26601.119999999999</v>
      </c>
    </row>
    <row r="126" spans="1:13" x14ac:dyDescent="0.3">
      <c r="A126" s="52" t="s">
        <v>2231</v>
      </c>
      <c r="B126" s="53" t="s">
        <v>2230</v>
      </c>
      <c r="C126" s="54">
        <v>42996</v>
      </c>
      <c r="D126" s="92" t="s">
        <v>2072</v>
      </c>
      <c r="E126" s="76">
        <v>42985</v>
      </c>
      <c r="F126" s="76" t="s">
        <v>666</v>
      </c>
      <c r="G126" s="29" t="s">
        <v>80</v>
      </c>
      <c r="H126" s="67" t="s">
        <v>2074</v>
      </c>
      <c r="I126" s="31" t="s">
        <v>96</v>
      </c>
      <c r="J126" s="32">
        <v>54</v>
      </c>
      <c r="K126" s="33">
        <v>265</v>
      </c>
      <c r="L126" s="34">
        <f t="shared" si="16"/>
        <v>2289.6</v>
      </c>
      <c r="M126" s="33">
        <f t="shared" si="17"/>
        <v>16599.599999999999</v>
      </c>
    </row>
    <row r="127" spans="1:13" ht="25.5" x14ac:dyDescent="0.3">
      <c r="A127" s="52" t="s">
        <v>2231</v>
      </c>
      <c r="B127" s="53" t="s">
        <v>2230</v>
      </c>
      <c r="C127" s="54">
        <v>42996</v>
      </c>
      <c r="D127" s="92" t="s">
        <v>2072</v>
      </c>
      <c r="E127" s="76">
        <v>42985</v>
      </c>
      <c r="F127" s="76" t="s">
        <v>666</v>
      </c>
      <c r="G127" s="29" t="s">
        <v>80</v>
      </c>
      <c r="H127" s="67" t="s">
        <v>2075</v>
      </c>
      <c r="I127" s="31" t="s">
        <v>96</v>
      </c>
      <c r="J127" s="32">
        <v>28</v>
      </c>
      <c r="K127" s="33">
        <v>265</v>
      </c>
      <c r="L127" s="34">
        <f t="shared" si="16"/>
        <v>1187.2</v>
      </c>
      <c r="M127" s="33">
        <f t="shared" si="17"/>
        <v>8607.2000000000007</v>
      </c>
    </row>
    <row r="128" spans="1:13" x14ac:dyDescent="0.3">
      <c r="A128" s="52" t="s">
        <v>2231</v>
      </c>
      <c r="B128" s="53" t="s">
        <v>2230</v>
      </c>
      <c r="C128" s="54">
        <v>42996</v>
      </c>
      <c r="D128" s="92" t="s">
        <v>2072</v>
      </c>
      <c r="E128" s="76">
        <v>42985</v>
      </c>
      <c r="F128" s="76" t="s">
        <v>666</v>
      </c>
      <c r="G128" s="29" t="s">
        <v>80</v>
      </c>
      <c r="H128" s="67" t="s">
        <v>84</v>
      </c>
      <c r="I128" s="31" t="s">
        <v>96</v>
      </c>
      <c r="J128" s="32">
        <v>15</v>
      </c>
      <c r="K128" s="33">
        <v>95</v>
      </c>
      <c r="L128" s="34">
        <f t="shared" si="16"/>
        <v>228</v>
      </c>
      <c r="M128" s="33">
        <f t="shared" si="17"/>
        <v>1653</v>
      </c>
    </row>
    <row r="129" spans="1:13" x14ac:dyDescent="0.3">
      <c r="A129" s="52" t="s">
        <v>2231</v>
      </c>
      <c r="B129" s="53" t="s">
        <v>2230</v>
      </c>
      <c r="C129" s="54">
        <v>42996</v>
      </c>
      <c r="D129" s="92" t="s">
        <v>2072</v>
      </c>
      <c r="E129" s="76">
        <v>42985</v>
      </c>
      <c r="F129" s="76" t="s">
        <v>666</v>
      </c>
      <c r="G129" s="29" t="s">
        <v>80</v>
      </c>
      <c r="H129" s="67" t="s">
        <v>276</v>
      </c>
      <c r="I129" s="31" t="s">
        <v>295</v>
      </c>
      <c r="J129" s="32">
        <v>3</v>
      </c>
      <c r="K129" s="33">
        <v>28.45</v>
      </c>
      <c r="L129" s="34">
        <f t="shared" si="16"/>
        <v>13.655999999999999</v>
      </c>
      <c r="M129" s="33">
        <f t="shared" si="17"/>
        <v>99.006</v>
      </c>
    </row>
    <row r="130" spans="1:13" x14ac:dyDescent="0.3">
      <c r="A130" s="52" t="s">
        <v>2233</v>
      </c>
      <c r="B130" s="53" t="s">
        <v>2232</v>
      </c>
      <c r="C130" s="54">
        <v>42996</v>
      </c>
      <c r="D130" s="92" t="s">
        <v>2079</v>
      </c>
      <c r="E130" s="76">
        <v>42985</v>
      </c>
      <c r="F130" s="76" t="s">
        <v>630</v>
      </c>
      <c r="G130" s="29" t="s">
        <v>80</v>
      </c>
      <c r="H130" s="67" t="s">
        <v>93</v>
      </c>
      <c r="I130" s="31" t="s">
        <v>257</v>
      </c>
      <c r="J130" s="32">
        <v>10</v>
      </c>
      <c r="K130" s="33">
        <v>129.31</v>
      </c>
      <c r="L130" s="34">
        <f t="shared" si="16"/>
        <v>206.89599999999999</v>
      </c>
      <c r="M130" s="33">
        <f t="shared" si="17"/>
        <v>1499.9959999999999</v>
      </c>
    </row>
    <row r="131" spans="1:13" x14ac:dyDescent="0.3">
      <c r="A131" s="52" t="s">
        <v>2236</v>
      </c>
      <c r="B131" s="53" t="s">
        <v>2234</v>
      </c>
      <c r="C131" s="54">
        <v>43000</v>
      </c>
      <c r="D131" s="92" t="s">
        <v>2122</v>
      </c>
      <c r="E131" s="76">
        <v>42992</v>
      </c>
      <c r="F131" s="76" t="s">
        <v>630</v>
      </c>
      <c r="G131" s="29" t="s">
        <v>94</v>
      </c>
      <c r="H131" s="67" t="s">
        <v>2123</v>
      </c>
      <c r="I131" s="31" t="s">
        <v>99</v>
      </c>
      <c r="J131" s="32">
        <v>0.25</v>
      </c>
      <c r="K131" s="33">
        <v>7500</v>
      </c>
      <c r="L131" s="34">
        <f>J131*K131*0.16</f>
        <v>300</v>
      </c>
      <c r="M131" s="33">
        <f>J131*K131+L131</f>
        <v>2175</v>
      </c>
    </row>
    <row r="132" spans="1:13" x14ac:dyDescent="0.3">
      <c r="A132" s="52" t="s">
        <v>2237</v>
      </c>
      <c r="B132" s="53" t="s">
        <v>2235</v>
      </c>
      <c r="C132" s="54">
        <v>43000</v>
      </c>
      <c r="D132" s="92" t="s">
        <v>2124</v>
      </c>
      <c r="E132" s="76">
        <v>42992</v>
      </c>
      <c r="F132" s="76" t="s">
        <v>630</v>
      </c>
      <c r="G132" s="29" t="s">
        <v>94</v>
      </c>
      <c r="H132" s="67" t="s">
        <v>81</v>
      </c>
      <c r="I132" s="179" t="s">
        <v>424</v>
      </c>
      <c r="J132" s="32">
        <v>1.25</v>
      </c>
      <c r="K132" s="33">
        <v>3017.24</v>
      </c>
      <c r="L132" s="34">
        <f>J132*K132*0.16</f>
        <v>603.44799999999998</v>
      </c>
      <c r="M132" s="33">
        <f>J132*K132+L132</f>
        <v>4374.9979999999996</v>
      </c>
    </row>
    <row r="133" spans="1:13" x14ac:dyDescent="0.3">
      <c r="A133" s="52" t="s">
        <v>2239</v>
      </c>
      <c r="B133" s="53" t="s">
        <v>2238</v>
      </c>
      <c r="C133" s="54">
        <v>42941</v>
      </c>
      <c r="D133" s="92" t="s">
        <v>2189</v>
      </c>
      <c r="E133" s="76">
        <v>42930</v>
      </c>
      <c r="F133" s="76" t="s">
        <v>666</v>
      </c>
      <c r="G133" s="29" t="s">
        <v>94</v>
      </c>
      <c r="H133" s="67" t="s">
        <v>2145</v>
      </c>
      <c r="I133" s="31" t="s">
        <v>96</v>
      </c>
      <c r="J133" s="32">
        <v>35</v>
      </c>
      <c r="K133" s="33">
        <v>107</v>
      </c>
      <c r="L133" s="34">
        <f>J133*K133*0.16</f>
        <v>599.20000000000005</v>
      </c>
      <c r="M133" s="33">
        <f>J133*K133+L133</f>
        <v>4344.2</v>
      </c>
    </row>
    <row r="134" spans="1:13" x14ac:dyDescent="0.3">
      <c r="A134" s="52" t="s">
        <v>2239</v>
      </c>
      <c r="B134" s="53" t="s">
        <v>2238</v>
      </c>
      <c r="C134" s="54">
        <v>42941</v>
      </c>
      <c r="D134" s="92" t="s">
        <v>2189</v>
      </c>
      <c r="E134" s="76">
        <v>42930</v>
      </c>
      <c r="F134" s="76" t="s">
        <v>666</v>
      </c>
      <c r="G134" s="29" t="s">
        <v>94</v>
      </c>
      <c r="H134" s="67" t="s">
        <v>87</v>
      </c>
      <c r="I134" s="31" t="s">
        <v>295</v>
      </c>
      <c r="J134" s="32">
        <v>20</v>
      </c>
      <c r="K134" s="33">
        <v>30</v>
      </c>
      <c r="L134" s="34">
        <f>J134*K134*0.16</f>
        <v>96</v>
      </c>
      <c r="M134" s="33">
        <f>J134*K134+L134</f>
        <v>696</v>
      </c>
    </row>
    <row r="135" spans="1:13" x14ac:dyDescent="0.3">
      <c r="A135" s="52" t="s">
        <v>2239</v>
      </c>
      <c r="B135" s="53" t="s">
        <v>2238</v>
      </c>
      <c r="C135" s="54">
        <v>42941</v>
      </c>
      <c r="D135" s="92" t="s">
        <v>2189</v>
      </c>
      <c r="E135" s="76">
        <v>42930</v>
      </c>
      <c r="F135" s="76" t="s">
        <v>666</v>
      </c>
      <c r="G135" s="29" t="s">
        <v>94</v>
      </c>
      <c r="H135" s="67" t="s">
        <v>2190</v>
      </c>
      <c r="I135" s="31" t="s">
        <v>295</v>
      </c>
      <c r="J135" s="32">
        <v>5</v>
      </c>
      <c r="K135" s="33">
        <v>30</v>
      </c>
      <c r="L135" s="34">
        <f t="shared" ref="L135:L144" si="18">J135*K135*0.16</f>
        <v>24</v>
      </c>
      <c r="M135" s="33">
        <f>J135*K135+L135</f>
        <v>174</v>
      </c>
    </row>
    <row r="136" spans="1:13" ht="25.5" x14ac:dyDescent="0.3">
      <c r="A136" s="52" t="s">
        <v>2878</v>
      </c>
      <c r="B136" s="53" t="s">
        <v>2877</v>
      </c>
      <c r="C136" s="54">
        <v>43028</v>
      </c>
      <c r="D136" s="92"/>
      <c r="E136" s="76"/>
      <c r="F136" s="76" t="s">
        <v>42</v>
      </c>
      <c r="G136" s="29" t="s">
        <v>41</v>
      </c>
      <c r="H136" s="67" t="s">
        <v>2510</v>
      </c>
      <c r="I136" s="31"/>
      <c r="J136" s="32"/>
      <c r="K136" s="33"/>
      <c r="L136" s="34">
        <f t="shared" si="18"/>
        <v>0</v>
      </c>
      <c r="M136" s="33">
        <v>8400</v>
      </c>
    </row>
    <row r="137" spans="1:13" ht="25.5" x14ac:dyDescent="0.3">
      <c r="A137" s="52" t="s">
        <v>2882</v>
      </c>
      <c r="B137" s="53" t="s">
        <v>2881</v>
      </c>
      <c r="C137" s="54">
        <v>43034</v>
      </c>
      <c r="D137" s="92" t="s">
        <v>2524</v>
      </c>
      <c r="E137" s="76">
        <v>43028</v>
      </c>
      <c r="F137" s="76" t="s">
        <v>639</v>
      </c>
      <c r="G137" s="29" t="s">
        <v>2521</v>
      </c>
      <c r="H137" s="67" t="s">
        <v>2525</v>
      </c>
      <c r="I137" s="30" t="s">
        <v>2523</v>
      </c>
      <c r="J137" s="32">
        <v>1</v>
      </c>
      <c r="K137" s="33">
        <v>9240</v>
      </c>
      <c r="L137" s="34">
        <f t="shared" si="18"/>
        <v>1478.4</v>
      </c>
      <c r="M137" s="33">
        <f>J137*K137+L137</f>
        <v>10718.4</v>
      </c>
    </row>
    <row r="138" spans="1:13" ht="25.5" x14ac:dyDescent="0.3">
      <c r="A138" s="52" t="s">
        <v>2879</v>
      </c>
      <c r="B138" s="53" t="s">
        <v>2880</v>
      </c>
      <c r="C138" s="54">
        <v>43035</v>
      </c>
      <c r="D138" s="92"/>
      <c r="E138" s="76"/>
      <c r="F138" s="76" t="s">
        <v>42</v>
      </c>
      <c r="G138" s="29" t="s">
        <v>41</v>
      </c>
      <c r="H138" s="67" t="s">
        <v>2601</v>
      </c>
      <c r="I138" s="31"/>
      <c r="J138" s="32"/>
      <c r="K138" s="33"/>
      <c r="L138" s="34">
        <f t="shared" si="18"/>
        <v>0</v>
      </c>
      <c r="M138" s="33">
        <v>11850</v>
      </c>
    </row>
    <row r="139" spans="1:13" ht="25.5" x14ac:dyDescent="0.3">
      <c r="A139" s="52" t="s">
        <v>3296</v>
      </c>
      <c r="B139" s="53" t="s">
        <v>3295</v>
      </c>
      <c r="C139" s="54">
        <v>43042</v>
      </c>
      <c r="D139" s="92"/>
      <c r="E139" s="76"/>
      <c r="F139" s="76" t="s">
        <v>42</v>
      </c>
      <c r="G139" s="29" t="s">
        <v>41</v>
      </c>
      <c r="H139" s="67" t="s">
        <v>2603</v>
      </c>
      <c r="I139" s="31"/>
      <c r="J139" s="32"/>
      <c r="K139" s="33"/>
      <c r="L139" s="34">
        <f t="shared" si="18"/>
        <v>0</v>
      </c>
      <c r="M139" s="33">
        <v>9700</v>
      </c>
    </row>
    <row r="140" spans="1:13" x14ac:dyDescent="0.3">
      <c r="A140" s="52" t="s">
        <v>3298</v>
      </c>
      <c r="B140" s="53" t="s">
        <v>3297</v>
      </c>
      <c r="C140" s="54">
        <v>43042</v>
      </c>
      <c r="D140" s="92" t="s">
        <v>2986</v>
      </c>
      <c r="E140" s="76">
        <v>43032</v>
      </c>
      <c r="F140" s="76" t="s">
        <v>666</v>
      </c>
      <c r="G140" s="29" t="s">
        <v>80</v>
      </c>
      <c r="H140" s="67" t="s">
        <v>2145</v>
      </c>
      <c r="I140" s="31" t="s">
        <v>96</v>
      </c>
      <c r="J140" s="32">
        <v>10</v>
      </c>
      <c r="K140" s="33">
        <v>95</v>
      </c>
      <c r="L140" s="34">
        <f>J140*K140*0.16</f>
        <v>152</v>
      </c>
      <c r="M140" s="33">
        <f t="shared" ref="M140:M145" si="19">J140*K140+L140</f>
        <v>1102</v>
      </c>
    </row>
    <row r="141" spans="1:13" x14ac:dyDescent="0.3">
      <c r="A141" s="52" t="s">
        <v>3298</v>
      </c>
      <c r="B141" s="53" t="s">
        <v>3297</v>
      </c>
      <c r="C141" s="54">
        <v>43042</v>
      </c>
      <c r="D141" s="92" t="s">
        <v>2986</v>
      </c>
      <c r="E141" s="76">
        <v>43032</v>
      </c>
      <c r="F141" s="76" t="s">
        <v>666</v>
      </c>
      <c r="G141" s="29" t="s">
        <v>80</v>
      </c>
      <c r="H141" s="67" t="s">
        <v>136</v>
      </c>
      <c r="I141" s="31" t="s">
        <v>295</v>
      </c>
      <c r="J141" s="32">
        <v>20</v>
      </c>
      <c r="K141" s="33">
        <v>25</v>
      </c>
      <c r="L141" s="34">
        <f>J141*K141*0.16</f>
        <v>80</v>
      </c>
      <c r="M141" s="33">
        <f t="shared" si="19"/>
        <v>580</v>
      </c>
    </row>
    <row r="142" spans="1:13" x14ac:dyDescent="0.3">
      <c r="A142" s="52" t="s">
        <v>3298</v>
      </c>
      <c r="B142" s="53" t="s">
        <v>3297</v>
      </c>
      <c r="C142" s="54">
        <v>43042</v>
      </c>
      <c r="D142" s="92" t="s">
        <v>2986</v>
      </c>
      <c r="E142" s="76">
        <v>43032</v>
      </c>
      <c r="F142" s="76" t="s">
        <v>666</v>
      </c>
      <c r="G142" s="29" t="s">
        <v>80</v>
      </c>
      <c r="H142" s="67" t="s">
        <v>584</v>
      </c>
      <c r="I142" s="31" t="s">
        <v>295</v>
      </c>
      <c r="J142" s="32">
        <v>10</v>
      </c>
      <c r="K142" s="33">
        <v>25</v>
      </c>
      <c r="L142" s="34">
        <f>J142*K142*0.16</f>
        <v>40</v>
      </c>
      <c r="M142" s="33">
        <f t="shared" si="19"/>
        <v>290</v>
      </c>
    </row>
    <row r="143" spans="1:13" x14ac:dyDescent="0.3">
      <c r="A143" s="52" t="s">
        <v>3300</v>
      </c>
      <c r="B143" s="53" t="s">
        <v>3299</v>
      </c>
      <c r="C143" s="54">
        <v>43042</v>
      </c>
      <c r="D143" s="92" t="s">
        <v>2988</v>
      </c>
      <c r="E143" s="76">
        <v>43032</v>
      </c>
      <c r="F143" s="76" t="s">
        <v>630</v>
      </c>
      <c r="G143" s="29" t="s">
        <v>80</v>
      </c>
      <c r="H143" s="67" t="s">
        <v>81</v>
      </c>
      <c r="I143" s="31" t="s">
        <v>257</v>
      </c>
      <c r="J143" s="32">
        <v>15</v>
      </c>
      <c r="K143" s="33">
        <v>159.5</v>
      </c>
      <c r="L143" s="34">
        <f>J143*K143*0.16</f>
        <v>382.8</v>
      </c>
      <c r="M143" s="33">
        <f t="shared" si="19"/>
        <v>2775.3</v>
      </c>
    </row>
    <row r="144" spans="1:13" x14ac:dyDescent="0.3">
      <c r="A144" s="52" t="s">
        <v>3302</v>
      </c>
      <c r="B144" s="53" t="s">
        <v>3301</v>
      </c>
      <c r="C144" s="54">
        <v>43049</v>
      </c>
      <c r="D144" s="92" t="s">
        <v>3023</v>
      </c>
      <c r="E144" s="76">
        <v>43039</v>
      </c>
      <c r="F144" s="76" t="s">
        <v>804</v>
      </c>
      <c r="G144" s="29" t="s">
        <v>297</v>
      </c>
      <c r="H144" s="67" t="s">
        <v>508</v>
      </c>
      <c r="I144" s="31" t="s">
        <v>96</v>
      </c>
      <c r="J144" s="32">
        <v>4</v>
      </c>
      <c r="K144" s="33">
        <v>600</v>
      </c>
      <c r="L144" s="34">
        <f t="shared" si="18"/>
        <v>384</v>
      </c>
      <c r="M144" s="33">
        <f t="shared" si="19"/>
        <v>2784</v>
      </c>
    </row>
    <row r="145" spans="1:13" x14ac:dyDescent="0.3">
      <c r="A145" s="52" t="s">
        <v>3302</v>
      </c>
      <c r="B145" s="53" t="s">
        <v>3301</v>
      </c>
      <c r="C145" s="54">
        <v>43049</v>
      </c>
      <c r="D145" s="92" t="s">
        <v>3023</v>
      </c>
      <c r="E145" s="76">
        <v>43039</v>
      </c>
      <c r="F145" s="76" t="s">
        <v>804</v>
      </c>
      <c r="G145" s="29" t="s">
        <v>297</v>
      </c>
      <c r="H145" s="67" t="s">
        <v>500</v>
      </c>
      <c r="I145" s="31" t="s">
        <v>96</v>
      </c>
      <c r="J145" s="32">
        <v>20</v>
      </c>
      <c r="K145" s="33">
        <v>60</v>
      </c>
      <c r="L145" s="34">
        <f>J145*K145*0.16</f>
        <v>192</v>
      </c>
      <c r="M145" s="33">
        <f t="shared" si="19"/>
        <v>1392</v>
      </c>
    </row>
    <row r="146" spans="1:13" ht="25.5" x14ac:dyDescent="0.3">
      <c r="A146" s="52" t="s">
        <v>3305</v>
      </c>
      <c r="B146" s="53" t="s">
        <v>3303</v>
      </c>
      <c r="C146" s="54">
        <v>43049</v>
      </c>
      <c r="D146" s="92"/>
      <c r="E146" s="76"/>
      <c r="F146" s="76" t="s">
        <v>42</v>
      </c>
      <c r="G146" s="29" t="s">
        <v>41</v>
      </c>
      <c r="H146" s="67" t="s">
        <v>3024</v>
      </c>
      <c r="I146" s="31"/>
      <c r="J146" s="32"/>
      <c r="K146" s="33"/>
      <c r="L146" s="34">
        <f>J146*K146*0.16</f>
        <v>0</v>
      </c>
      <c r="M146" s="33">
        <v>10900</v>
      </c>
    </row>
    <row r="147" spans="1:13" ht="25.5" x14ac:dyDescent="0.3">
      <c r="A147" s="52" t="s">
        <v>3306</v>
      </c>
      <c r="B147" s="53" t="s">
        <v>3304</v>
      </c>
      <c r="C147" s="54">
        <v>43055</v>
      </c>
      <c r="D147" s="92"/>
      <c r="E147" s="76"/>
      <c r="F147" s="76" t="s">
        <v>42</v>
      </c>
      <c r="G147" s="29" t="s">
        <v>41</v>
      </c>
      <c r="H147" s="67" t="s">
        <v>3060</v>
      </c>
      <c r="I147" s="31"/>
      <c r="J147" s="32"/>
      <c r="K147" s="33"/>
      <c r="L147" s="34">
        <f>J147*K147*0.16</f>
        <v>0</v>
      </c>
      <c r="M147" s="33">
        <v>16250</v>
      </c>
    </row>
    <row r="148" spans="1:13" x14ac:dyDescent="0.3">
      <c r="A148" s="52" t="s">
        <v>3913</v>
      </c>
      <c r="B148" s="53" t="s">
        <v>3912</v>
      </c>
      <c r="C148" s="54">
        <v>43087</v>
      </c>
      <c r="D148" s="92" t="s">
        <v>3487</v>
      </c>
      <c r="E148" s="76">
        <v>43083</v>
      </c>
      <c r="F148" s="76" t="s">
        <v>631</v>
      </c>
      <c r="G148" s="29" t="s">
        <v>214</v>
      </c>
      <c r="H148" s="67" t="s">
        <v>411</v>
      </c>
      <c r="I148" s="31" t="s">
        <v>142</v>
      </c>
      <c r="J148" s="32">
        <v>1</v>
      </c>
      <c r="K148" s="33">
        <v>1540</v>
      </c>
      <c r="L148" s="34">
        <f>J148*K148*0.16</f>
        <v>246.4</v>
      </c>
      <c r="M148" s="33">
        <f>J148*K148+L148</f>
        <v>1786.4</v>
      </c>
    </row>
    <row r="149" spans="1:13" x14ac:dyDescent="0.3">
      <c r="A149" s="26"/>
      <c r="B149" s="26"/>
      <c r="C149" s="26"/>
      <c r="D149" s="28"/>
      <c r="E149" s="27"/>
      <c r="F149" s="27"/>
      <c r="G149" s="29"/>
      <c r="H149" s="38"/>
      <c r="I149" s="31"/>
      <c r="J149" s="32"/>
      <c r="K149" s="33"/>
      <c r="L149" s="34"/>
      <c r="M149" s="33">
        <f>SUM(M15:M148)</f>
        <v>599224.99260000023</v>
      </c>
    </row>
    <row r="151" spans="1:13" x14ac:dyDescent="0.3">
      <c r="A151" s="48" t="s">
        <v>35</v>
      </c>
      <c r="B151" s="46" t="s">
        <v>379</v>
      </c>
    </row>
    <row r="152" spans="1:13" x14ac:dyDescent="0.3">
      <c r="A152" s="18"/>
      <c r="B152" s="15"/>
    </row>
    <row r="153" spans="1:13" x14ac:dyDescent="0.3">
      <c r="A153" s="18"/>
      <c r="B153" s="15"/>
      <c r="D153" s="62"/>
    </row>
    <row r="154" spans="1:13" x14ac:dyDescent="0.3">
      <c r="A154" s="18"/>
      <c r="B154" s="15"/>
    </row>
    <row r="155" spans="1:13" x14ac:dyDescent="0.3">
      <c r="A155" s="18"/>
      <c r="B155" s="15"/>
    </row>
    <row r="156" spans="1:13" x14ac:dyDescent="0.3">
      <c r="A156" s="18"/>
      <c r="B156" s="15"/>
    </row>
    <row r="157" spans="1:13" x14ac:dyDescent="0.3">
      <c r="A157" s="18"/>
      <c r="B157" s="15"/>
    </row>
    <row r="158" spans="1:13" x14ac:dyDescent="0.3">
      <c r="A158" s="18"/>
      <c r="B158" s="15"/>
    </row>
    <row r="159" spans="1:13" x14ac:dyDescent="0.3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x14ac:dyDescent="0.3">
      <c r="A160" s="261" t="s">
        <v>27</v>
      </c>
      <c r="B160" s="261"/>
      <c r="C160" s="261"/>
      <c r="D160" s="39"/>
      <c r="E160" s="261" t="s">
        <v>28</v>
      </c>
      <c r="F160" s="261"/>
      <c r="G160" s="39"/>
      <c r="H160" s="101" t="s">
        <v>29</v>
      </c>
      <c r="I160" s="39"/>
      <c r="J160" s="41"/>
      <c r="K160" s="101" t="s">
        <v>30</v>
      </c>
      <c r="L160" s="41"/>
      <c r="M160" s="39"/>
    </row>
    <row r="161" spans="1:13" ht="13.9" customHeight="1" x14ac:dyDescent="0.3">
      <c r="A161" s="263" t="s">
        <v>0</v>
      </c>
      <c r="B161" s="263"/>
      <c r="C161" s="263"/>
      <c r="D161" s="39"/>
      <c r="E161" s="262" t="s">
        <v>1</v>
      </c>
      <c r="F161" s="262"/>
      <c r="G161" s="39"/>
      <c r="H161" s="42" t="s">
        <v>2</v>
      </c>
      <c r="I161" s="39"/>
      <c r="J161" s="262" t="s">
        <v>31</v>
      </c>
      <c r="K161" s="262"/>
      <c r="L161" s="262"/>
      <c r="M161" s="39"/>
    </row>
    <row r="162" spans="1:13" x14ac:dyDescent="0.3">
      <c r="A162" s="253"/>
      <c r="B162" s="253"/>
      <c r="C162" s="253"/>
    </row>
    <row r="163" spans="1:13" s="15" customFormat="1" ht="15" customHeight="1" x14ac:dyDescent="0.25">
      <c r="A163" s="257" t="s">
        <v>6</v>
      </c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</row>
  </sheetData>
  <customSheetViews>
    <customSheetView guid="{B46C6F73-E576-4327-952E-D30557363BE2}" showPageBreaks="1" topLeftCell="H133">
      <selection activeCell="M152" sqref="M15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33">
      <selection activeCell="M152" sqref="M15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8:B8"/>
    <mergeCell ref="A10:C11"/>
    <mergeCell ref="G10:H10"/>
    <mergeCell ref="L10:M10"/>
    <mergeCell ref="G11:H11"/>
    <mergeCell ref="A163:M163"/>
    <mergeCell ref="A12:B12"/>
    <mergeCell ref="C12:G12"/>
    <mergeCell ref="I12:M12"/>
    <mergeCell ref="E160:F160"/>
    <mergeCell ref="E161:F161"/>
    <mergeCell ref="J161:L161"/>
    <mergeCell ref="A160:C160"/>
    <mergeCell ref="A161:C161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12"/>
  <sheetViews>
    <sheetView topLeftCell="A79" zoomScaleNormal="100" workbookViewId="0">
      <selection activeCell="G101" sqref="G101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71093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8.75" x14ac:dyDescent="0.3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8.75" x14ac:dyDescent="0.3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8.75" x14ac:dyDescent="0.3">
      <c r="A5" s="155" t="s">
        <v>7</v>
      </c>
      <c r="B5" s="48" t="s">
        <v>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9" customHeight="1" x14ac:dyDescent="0.3">
      <c r="A6" s="18"/>
      <c r="B6" s="18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1625</v>
      </c>
      <c r="D11" s="259"/>
      <c r="E11" s="259"/>
      <c r="F11" s="259"/>
      <c r="G11" s="259"/>
      <c r="H11" s="8" t="s">
        <v>13</v>
      </c>
      <c r="I11" s="271" t="s">
        <v>4034</v>
      </c>
      <c r="J11" s="271"/>
      <c r="K11" s="271"/>
      <c r="L11" s="271"/>
      <c r="M11" s="271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2027</v>
      </c>
      <c r="B14" s="53" t="s">
        <v>2025</v>
      </c>
      <c r="C14" s="54">
        <v>42965</v>
      </c>
      <c r="D14" s="75"/>
      <c r="E14" s="76"/>
      <c r="F14" s="76" t="s">
        <v>42</v>
      </c>
      <c r="G14" s="38" t="s">
        <v>41</v>
      </c>
      <c r="H14" s="77" t="s">
        <v>1621</v>
      </c>
      <c r="I14" s="50"/>
      <c r="J14" s="78"/>
      <c r="K14" s="138"/>
      <c r="L14" s="34">
        <f t="shared" ref="L14:L21" si="0">J14*K14*0.16</f>
        <v>0</v>
      </c>
      <c r="M14" s="33">
        <v>18300</v>
      </c>
    </row>
    <row r="15" spans="1:13" ht="25.5" x14ac:dyDescent="0.3">
      <c r="A15" s="52" t="s">
        <v>2028</v>
      </c>
      <c r="B15" s="53" t="s">
        <v>2026</v>
      </c>
      <c r="C15" s="54">
        <v>42972</v>
      </c>
      <c r="D15" s="75"/>
      <c r="E15" s="76"/>
      <c r="F15" s="76" t="s">
        <v>42</v>
      </c>
      <c r="G15" s="38" t="s">
        <v>41</v>
      </c>
      <c r="H15" s="77" t="s">
        <v>1626</v>
      </c>
      <c r="I15" s="50"/>
      <c r="J15" s="78"/>
      <c r="K15" s="138"/>
      <c r="L15" s="34">
        <f t="shared" si="0"/>
        <v>0</v>
      </c>
      <c r="M15" s="33">
        <v>16800</v>
      </c>
    </row>
    <row r="16" spans="1:13" ht="25.5" x14ac:dyDescent="0.3">
      <c r="A16" s="52" t="s">
        <v>2312</v>
      </c>
      <c r="B16" s="53" t="s">
        <v>2307</v>
      </c>
      <c r="C16" s="54">
        <v>42979</v>
      </c>
      <c r="D16" s="75"/>
      <c r="E16" s="76"/>
      <c r="F16" s="76" t="s">
        <v>42</v>
      </c>
      <c r="G16" s="29" t="s">
        <v>41</v>
      </c>
      <c r="H16" s="77" t="s">
        <v>1641</v>
      </c>
      <c r="I16" s="50"/>
      <c r="J16" s="78"/>
      <c r="K16" s="138"/>
      <c r="L16" s="34">
        <f t="shared" si="0"/>
        <v>0</v>
      </c>
      <c r="M16" s="33">
        <v>15000</v>
      </c>
    </row>
    <row r="17" spans="1:13" ht="25.5" x14ac:dyDescent="0.3">
      <c r="A17" s="52" t="s">
        <v>2313</v>
      </c>
      <c r="B17" s="53" t="s">
        <v>2308</v>
      </c>
      <c r="C17" s="54">
        <v>42986</v>
      </c>
      <c r="D17" s="75"/>
      <c r="E17" s="76" t="s">
        <v>376</v>
      </c>
      <c r="F17" s="76" t="s">
        <v>42</v>
      </c>
      <c r="G17" s="29" t="s">
        <v>41</v>
      </c>
      <c r="H17" s="77" t="s">
        <v>1660</v>
      </c>
      <c r="I17" s="50"/>
      <c r="J17" s="78"/>
      <c r="K17" s="139"/>
      <c r="L17" s="34">
        <f t="shared" si="0"/>
        <v>0</v>
      </c>
      <c r="M17" s="33">
        <v>18000</v>
      </c>
    </row>
    <row r="18" spans="1:13" ht="25.5" x14ac:dyDescent="0.3">
      <c r="A18" s="52" t="s">
        <v>2314</v>
      </c>
      <c r="B18" s="53" t="s">
        <v>2309</v>
      </c>
      <c r="C18" s="54">
        <v>42993</v>
      </c>
      <c r="D18" s="92"/>
      <c r="E18" s="76"/>
      <c r="F18" s="76" t="s">
        <v>42</v>
      </c>
      <c r="G18" s="29" t="s">
        <v>41</v>
      </c>
      <c r="H18" s="67" t="s">
        <v>1667</v>
      </c>
      <c r="I18" s="31"/>
      <c r="J18" s="32"/>
      <c r="K18" s="140"/>
      <c r="L18" s="34">
        <f t="shared" si="0"/>
        <v>0</v>
      </c>
      <c r="M18" s="33">
        <v>16500</v>
      </c>
    </row>
    <row r="19" spans="1:13" ht="25.5" x14ac:dyDescent="0.3">
      <c r="A19" s="52" t="s">
        <v>2315</v>
      </c>
      <c r="B19" s="53" t="s">
        <v>2310</v>
      </c>
      <c r="C19" s="54">
        <v>43000</v>
      </c>
      <c r="D19" s="92"/>
      <c r="E19" s="76"/>
      <c r="F19" s="76" t="s">
        <v>42</v>
      </c>
      <c r="G19" s="29" t="s">
        <v>41</v>
      </c>
      <c r="H19" s="67" t="s">
        <v>2031</v>
      </c>
      <c r="I19" s="31"/>
      <c r="J19" s="32"/>
      <c r="K19" s="140"/>
      <c r="L19" s="34">
        <f t="shared" si="0"/>
        <v>0</v>
      </c>
      <c r="M19" s="33">
        <v>17700</v>
      </c>
    </row>
    <row r="20" spans="1:13" s="14" customFormat="1" ht="13.5" x14ac:dyDescent="0.25">
      <c r="A20" s="52" t="s">
        <v>2320</v>
      </c>
      <c r="B20" s="53" t="s">
        <v>2319</v>
      </c>
      <c r="C20" s="54">
        <v>42996</v>
      </c>
      <c r="D20" s="92" t="s">
        <v>2066</v>
      </c>
      <c r="E20" s="76">
        <v>42985</v>
      </c>
      <c r="F20" s="76" t="s">
        <v>630</v>
      </c>
      <c r="G20" s="29" t="s">
        <v>94</v>
      </c>
      <c r="H20" s="67" t="s">
        <v>81</v>
      </c>
      <c r="I20" s="31" t="s">
        <v>424</v>
      </c>
      <c r="J20" s="32">
        <v>5</v>
      </c>
      <c r="K20" s="140">
        <v>3017.24</v>
      </c>
      <c r="L20" s="34">
        <f t="shared" si="0"/>
        <v>2413.7919999999999</v>
      </c>
      <c r="M20" s="33">
        <f>J20*K20+L20+0.01</f>
        <v>17500.001999999997</v>
      </c>
    </row>
    <row r="21" spans="1:13" x14ac:dyDescent="0.3">
      <c r="A21" s="52" t="s">
        <v>2340</v>
      </c>
      <c r="B21" s="53" t="s">
        <v>2339</v>
      </c>
      <c r="C21" s="54">
        <v>42996</v>
      </c>
      <c r="D21" s="92" t="s">
        <v>2070</v>
      </c>
      <c r="E21" s="76">
        <v>42985</v>
      </c>
      <c r="F21" s="76" t="s">
        <v>666</v>
      </c>
      <c r="G21" s="29" t="s">
        <v>94</v>
      </c>
      <c r="H21" s="68" t="s">
        <v>292</v>
      </c>
      <c r="I21" s="31" t="s">
        <v>117</v>
      </c>
      <c r="J21" s="32">
        <v>5</v>
      </c>
      <c r="K21" s="140">
        <v>3620.69</v>
      </c>
      <c r="L21" s="34">
        <f t="shared" si="0"/>
        <v>2896.5520000000001</v>
      </c>
      <c r="M21" s="33">
        <f>J21*K21+L21</f>
        <v>21000.002</v>
      </c>
    </row>
    <row r="22" spans="1:13" x14ac:dyDescent="0.3">
      <c r="A22" s="52" t="s">
        <v>2342</v>
      </c>
      <c r="B22" s="53" t="s">
        <v>2341</v>
      </c>
      <c r="C22" s="54">
        <v>42996</v>
      </c>
      <c r="D22" s="92" t="s">
        <v>2080</v>
      </c>
      <c r="E22" s="76">
        <v>42985</v>
      </c>
      <c r="F22" s="76" t="s">
        <v>666</v>
      </c>
      <c r="G22" s="29" t="s">
        <v>80</v>
      </c>
      <c r="H22" s="68" t="s">
        <v>84</v>
      </c>
      <c r="I22" s="31" t="s">
        <v>96</v>
      </c>
      <c r="J22" s="32">
        <v>245</v>
      </c>
      <c r="K22" s="140">
        <v>95</v>
      </c>
      <c r="L22" s="34">
        <f t="shared" ref="L22:L37" si="1">J22*K22*0.16</f>
        <v>3724</v>
      </c>
      <c r="M22" s="33">
        <f t="shared" ref="M22:M37" si="2">J22*K22+L22</f>
        <v>26999</v>
      </c>
    </row>
    <row r="23" spans="1:13" x14ac:dyDescent="0.3">
      <c r="A23" s="52" t="s">
        <v>2342</v>
      </c>
      <c r="B23" s="53" t="s">
        <v>2341</v>
      </c>
      <c r="C23" s="54">
        <v>42996</v>
      </c>
      <c r="D23" s="92" t="s">
        <v>2080</v>
      </c>
      <c r="E23" s="76">
        <v>42985</v>
      </c>
      <c r="F23" s="76" t="s">
        <v>666</v>
      </c>
      <c r="G23" s="29" t="s">
        <v>80</v>
      </c>
      <c r="H23" s="68" t="s">
        <v>584</v>
      </c>
      <c r="I23" s="31" t="s">
        <v>295</v>
      </c>
      <c r="J23" s="32">
        <v>160</v>
      </c>
      <c r="K23" s="140">
        <v>25</v>
      </c>
      <c r="L23" s="34">
        <f t="shared" si="1"/>
        <v>640</v>
      </c>
      <c r="M23" s="33">
        <f t="shared" si="2"/>
        <v>4640</v>
      </c>
    </row>
    <row r="24" spans="1:13" x14ac:dyDescent="0.3">
      <c r="A24" s="52" t="s">
        <v>2342</v>
      </c>
      <c r="B24" s="53" t="s">
        <v>2341</v>
      </c>
      <c r="C24" s="54">
        <v>42996</v>
      </c>
      <c r="D24" s="92" t="s">
        <v>2080</v>
      </c>
      <c r="E24" s="76">
        <v>42985</v>
      </c>
      <c r="F24" s="76" t="s">
        <v>666</v>
      </c>
      <c r="G24" s="29" t="s">
        <v>80</v>
      </c>
      <c r="H24" s="68" t="s">
        <v>280</v>
      </c>
      <c r="I24" s="31" t="s">
        <v>96</v>
      </c>
      <c r="J24" s="32">
        <v>22</v>
      </c>
      <c r="K24" s="140">
        <v>169.65</v>
      </c>
      <c r="L24" s="34">
        <f t="shared" si="1"/>
        <v>597.16800000000001</v>
      </c>
      <c r="M24" s="33">
        <f t="shared" si="2"/>
        <v>4329.4679999999998</v>
      </c>
    </row>
    <row r="25" spans="1:13" x14ac:dyDescent="0.3">
      <c r="A25" s="52" t="s">
        <v>2342</v>
      </c>
      <c r="B25" s="53" t="s">
        <v>2341</v>
      </c>
      <c r="C25" s="54">
        <v>42996</v>
      </c>
      <c r="D25" s="92" t="s">
        <v>2080</v>
      </c>
      <c r="E25" s="76">
        <v>42985</v>
      </c>
      <c r="F25" s="76" t="s">
        <v>666</v>
      </c>
      <c r="G25" s="29" t="s">
        <v>80</v>
      </c>
      <c r="H25" s="68" t="s">
        <v>136</v>
      </c>
      <c r="I25" s="31" t="s">
        <v>295</v>
      </c>
      <c r="J25" s="32">
        <v>20</v>
      </c>
      <c r="K25" s="140">
        <v>25</v>
      </c>
      <c r="L25" s="34">
        <f t="shared" si="1"/>
        <v>80</v>
      </c>
      <c r="M25" s="33">
        <f t="shared" si="2"/>
        <v>580</v>
      </c>
    </row>
    <row r="26" spans="1:13" x14ac:dyDescent="0.3">
      <c r="A26" s="52" t="s">
        <v>2322</v>
      </c>
      <c r="B26" s="53" t="s">
        <v>2321</v>
      </c>
      <c r="C26" s="54">
        <v>42996</v>
      </c>
      <c r="D26" s="92" t="s">
        <v>2081</v>
      </c>
      <c r="E26" s="76">
        <v>42985</v>
      </c>
      <c r="F26" s="76" t="s">
        <v>630</v>
      </c>
      <c r="G26" s="29" t="s">
        <v>80</v>
      </c>
      <c r="H26" s="68" t="s">
        <v>2082</v>
      </c>
      <c r="I26" s="31" t="s">
        <v>96</v>
      </c>
      <c r="J26" s="32">
        <v>2000</v>
      </c>
      <c r="K26" s="140">
        <v>7.5</v>
      </c>
      <c r="L26" s="34">
        <f t="shared" si="1"/>
        <v>2400</v>
      </c>
      <c r="M26" s="33">
        <f t="shared" si="2"/>
        <v>17400</v>
      </c>
    </row>
    <row r="27" spans="1:13" x14ac:dyDescent="0.3">
      <c r="A27" s="52" t="s">
        <v>2334</v>
      </c>
      <c r="B27" s="53" t="s">
        <v>2333</v>
      </c>
      <c r="C27" s="54">
        <v>42996</v>
      </c>
      <c r="D27" s="92" t="s">
        <v>2083</v>
      </c>
      <c r="E27" s="76">
        <v>42985</v>
      </c>
      <c r="F27" s="76" t="s">
        <v>712</v>
      </c>
      <c r="G27" s="29" t="s">
        <v>80</v>
      </c>
      <c r="H27" s="68" t="s">
        <v>2084</v>
      </c>
      <c r="I27" s="31" t="s">
        <v>96</v>
      </c>
      <c r="J27" s="32">
        <v>10</v>
      </c>
      <c r="K27" s="140">
        <v>9.48</v>
      </c>
      <c r="L27" s="34">
        <f t="shared" si="1"/>
        <v>15.168000000000003</v>
      </c>
      <c r="M27" s="33">
        <f t="shared" si="2"/>
        <v>109.96800000000002</v>
      </c>
    </row>
    <row r="28" spans="1:13" x14ac:dyDescent="0.3">
      <c r="A28" s="52" t="s">
        <v>2334</v>
      </c>
      <c r="B28" s="53" t="s">
        <v>2333</v>
      </c>
      <c r="C28" s="54">
        <v>42996</v>
      </c>
      <c r="D28" s="92" t="s">
        <v>2083</v>
      </c>
      <c r="E28" s="76">
        <v>42985</v>
      </c>
      <c r="F28" s="76" t="s">
        <v>712</v>
      </c>
      <c r="G28" s="29" t="s">
        <v>80</v>
      </c>
      <c r="H28" s="68" t="s">
        <v>2085</v>
      </c>
      <c r="I28" s="31" t="s">
        <v>96</v>
      </c>
      <c r="J28" s="32">
        <v>8</v>
      </c>
      <c r="K28" s="140">
        <v>7.33</v>
      </c>
      <c r="L28" s="34">
        <f t="shared" si="1"/>
        <v>9.3824000000000005</v>
      </c>
      <c r="M28" s="33">
        <f t="shared" si="2"/>
        <v>68.022400000000005</v>
      </c>
    </row>
    <row r="29" spans="1:13" x14ac:dyDescent="0.3">
      <c r="A29" s="52" t="s">
        <v>2334</v>
      </c>
      <c r="B29" s="53" t="s">
        <v>2333</v>
      </c>
      <c r="C29" s="54">
        <v>42996</v>
      </c>
      <c r="D29" s="92" t="s">
        <v>2083</v>
      </c>
      <c r="E29" s="76">
        <v>42985</v>
      </c>
      <c r="F29" s="76" t="s">
        <v>712</v>
      </c>
      <c r="G29" s="29" t="s">
        <v>80</v>
      </c>
      <c r="H29" s="68" t="s">
        <v>2086</v>
      </c>
      <c r="I29" s="31" t="s">
        <v>249</v>
      </c>
      <c r="J29" s="32">
        <v>1</v>
      </c>
      <c r="K29" s="140">
        <v>450</v>
      </c>
      <c r="L29" s="34">
        <f t="shared" si="1"/>
        <v>72</v>
      </c>
      <c r="M29" s="33">
        <f t="shared" si="2"/>
        <v>522</v>
      </c>
    </row>
    <row r="30" spans="1:13" x14ac:dyDescent="0.3">
      <c r="A30" s="52" t="s">
        <v>2334</v>
      </c>
      <c r="B30" s="53" t="s">
        <v>2333</v>
      </c>
      <c r="C30" s="54">
        <v>42996</v>
      </c>
      <c r="D30" s="92" t="s">
        <v>2083</v>
      </c>
      <c r="E30" s="76">
        <v>42985</v>
      </c>
      <c r="F30" s="76" t="s">
        <v>712</v>
      </c>
      <c r="G30" s="29" t="s">
        <v>80</v>
      </c>
      <c r="H30" s="68" t="s">
        <v>2087</v>
      </c>
      <c r="I30" s="31" t="s">
        <v>96</v>
      </c>
      <c r="J30" s="32">
        <v>10</v>
      </c>
      <c r="K30" s="140">
        <v>4.3099999999999996</v>
      </c>
      <c r="L30" s="34">
        <f t="shared" si="1"/>
        <v>6.895999999999999</v>
      </c>
      <c r="M30" s="33">
        <f t="shared" si="2"/>
        <v>49.995999999999995</v>
      </c>
    </row>
    <row r="31" spans="1:13" x14ac:dyDescent="0.3">
      <c r="A31" s="52" t="s">
        <v>2334</v>
      </c>
      <c r="B31" s="53" t="s">
        <v>2333</v>
      </c>
      <c r="C31" s="54">
        <v>42996</v>
      </c>
      <c r="D31" s="92" t="s">
        <v>2083</v>
      </c>
      <c r="E31" s="76">
        <v>42985</v>
      </c>
      <c r="F31" s="76" t="s">
        <v>712</v>
      </c>
      <c r="G31" s="29" t="s">
        <v>80</v>
      </c>
      <c r="H31" s="68" t="s">
        <v>1606</v>
      </c>
      <c r="I31" s="31" t="s">
        <v>249</v>
      </c>
      <c r="J31" s="32">
        <v>3</v>
      </c>
      <c r="K31" s="140">
        <v>750</v>
      </c>
      <c r="L31" s="34">
        <f t="shared" si="1"/>
        <v>360</v>
      </c>
      <c r="M31" s="33">
        <f t="shared" si="2"/>
        <v>2610</v>
      </c>
    </row>
    <row r="32" spans="1:13" x14ac:dyDescent="0.3">
      <c r="A32" s="52" t="s">
        <v>2324</v>
      </c>
      <c r="B32" s="53" t="s">
        <v>2323</v>
      </c>
      <c r="C32" s="54">
        <v>42996</v>
      </c>
      <c r="D32" s="92" t="s">
        <v>2088</v>
      </c>
      <c r="E32" s="76">
        <v>42985</v>
      </c>
      <c r="F32" s="76" t="s">
        <v>630</v>
      </c>
      <c r="G32" s="29" t="s">
        <v>80</v>
      </c>
      <c r="H32" s="68" t="s">
        <v>210</v>
      </c>
      <c r="I32" s="31" t="s">
        <v>424</v>
      </c>
      <c r="J32" s="32">
        <v>5</v>
      </c>
      <c r="K32" s="140">
        <v>3189.65</v>
      </c>
      <c r="L32" s="34">
        <f t="shared" si="1"/>
        <v>2551.7200000000003</v>
      </c>
      <c r="M32" s="33">
        <f t="shared" si="2"/>
        <v>18499.97</v>
      </c>
    </row>
    <row r="33" spans="1:13" x14ac:dyDescent="0.3">
      <c r="A33" s="52" t="s">
        <v>2325</v>
      </c>
      <c r="B33" s="53" t="s">
        <v>2327</v>
      </c>
      <c r="C33" s="54">
        <v>42996</v>
      </c>
      <c r="D33" s="92" t="s">
        <v>2089</v>
      </c>
      <c r="E33" s="76">
        <v>42985</v>
      </c>
      <c r="F33" s="76" t="s">
        <v>630</v>
      </c>
      <c r="G33" s="29" t="s">
        <v>80</v>
      </c>
      <c r="H33" s="68" t="s">
        <v>210</v>
      </c>
      <c r="I33" s="31" t="s">
        <v>424</v>
      </c>
      <c r="J33" s="32">
        <v>5</v>
      </c>
      <c r="K33" s="140">
        <v>3189.65</v>
      </c>
      <c r="L33" s="34">
        <f t="shared" si="1"/>
        <v>2551.7200000000003</v>
      </c>
      <c r="M33" s="33">
        <f t="shared" si="2"/>
        <v>18499.97</v>
      </c>
    </row>
    <row r="34" spans="1:13" x14ac:dyDescent="0.3">
      <c r="A34" s="52" t="s">
        <v>2326</v>
      </c>
      <c r="B34" s="53" t="s">
        <v>2328</v>
      </c>
      <c r="C34" s="54">
        <v>42996</v>
      </c>
      <c r="D34" s="92" t="s">
        <v>2090</v>
      </c>
      <c r="E34" s="76">
        <v>42985</v>
      </c>
      <c r="F34" s="76" t="s">
        <v>630</v>
      </c>
      <c r="G34" s="29" t="s">
        <v>80</v>
      </c>
      <c r="H34" s="68" t="s">
        <v>93</v>
      </c>
      <c r="I34" s="31" t="s">
        <v>424</v>
      </c>
      <c r="J34" s="32">
        <v>5</v>
      </c>
      <c r="K34" s="140">
        <v>2586.1999999999998</v>
      </c>
      <c r="L34" s="34">
        <f t="shared" si="1"/>
        <v>2068.96</v>
      </c>
      <c r="M34" s="33">
        <f t="shared" si="2"/>
        <v>14999.96</v>
      </c>
    </row>
    <row r="35" spans="1:13" x14ac:dyDescent="0.3">
      <c r="A35" s="52" t="s">
        <v>2332</v>
      </c>
      <c r="B35" s="53" t="s">
        <v>2331</v>
      </c>
      <c r="C35" s="54">
        <v>42999</v>
      </c>
      <c r="D35" s="92" t="s">
        <v>2111</v>
      </c>
      <c r="E35" s="76">
        <v>42987</v>
      </c>
      <c r="F35" s="76" t="s">
        <v>804</v>
      </c>
      <c r="G35" s="29" t="s">
        <v>297</v>
      </c>
      <c r="H35" s="68" t="s">
        <v>500</v>
      </c>
      <c r="I35" s="31" t="s">
        <v>96</v>
      </c>
      <c r="J35" s="32">
        <v>150</v>
      </c>
      <c r="K35" s="140">
        <v>60</v>
      </c>
      <c r="L35" s="34">
        <f t="shared" si="1"/>
        <v>1440</v>
      </c>
      <c r="M35" s="33">
        <f t="shared" si="2"/>
        <v>10440</v>
      </c>
    </row>
    <row r="36" spans="1:13" x14ac:dyDescent="0.3">
      <c r="A36" s="52" t="s">
        <v>2332</v>
      </c>
      <c r="B36" s="53" t="s">
        <v>2331</v>
      </c>
      <c r="C36" s="54">
        <v>42999</v>
      </c>
      <c r="D36" s="92" t="s">
        <v>2111</v>
      </c>
      <c r="E36" s="76">
        <v>42987</v>
      </c>
      <c r="F36" s="76" t="s">
        <v>804</v>
      </c>
      <c r="G36" s="29" t="s">
        <v>297</v>
      </c>
      <c r="H36" s="68" t="s">
        <v>501</v>
      </c>
      <c r="I36" s="31" t="s">
        <v>96</v>
      </c>
      <c r="J36" s="32">
        <v>150</v>
      </c>
      <c r="K36" s="140">
        <v>30</v>
      </c>
      <c r="L36" s="34">
        <f t="shared" si="1"/>
        <v>720</v>
      </c>
      <c r="M36" s="33">
        <f t="shared" si="2"/>
        <v>5220</v>
      </c>
    </row>
    <row r="37" spans="1:13" x14ac:dyDescent="0.3">
      <c r="A37" s="52" t="s">
        <v>2332</v>
      </c>
      <c r="B37" s="53" t="s">
        <v>2331</v>
      </c>
      <c r="C37" s="54">
        <v>42999</v>
      </c>
      <c r="D37" s="92" t="s">
        <v>2111</v>
      </c>
      <c r="E37" s="76">
        <v>42987</v>
      </c>
      <c r="F37" s="76" t="s">
        <v>804</v>
      </c>
      <c r="G37" s="29" t="s">
        <v>297</v>
      </c>
      <c r="H37" s="68" t="s">
        <v>2112</v>
      </c>
      <c r="I37" s="31" t="s">
        <v>96</v>
      </c>
      <c r="J37" s="32">
        <v>100</v>
      </c>
      <c r="K37" s="140">
        <v>27</v>
      </c>
      <c r="L37" s="34">
        <f t="shared" si="1"/>
        <v>432</v>
      </c>
      <c r="M37" s="33">
        <f t="shared" si="2"/>
        <v>3132</v>
      </c>
    </row>
    <row r="38" spans="1:13" x14ac:dyDescent="0.3">
      <c r="A38" s="52" t="s">
        <v>2332</v>
      </c>
      <c r="B38" s="53" t="s">
        <v>2331</v>
      </c>
      <c r="C38" s="54">
        <v>42999</v>
      </c>
      <c r="D38" s="92" t="s">
        <v>2111</v>
      </c>
      <c r="E38" s="76">
        <v>42987</v>
      </c>
      <c r="F38" s="76" t="s">
        <v>804</v>
      </c>
      <c r="G38" s="29" t="s">
        <v>297</v>
      </c>
      <c r="H38" s="68" t="s">
        <v>2113</v>
      </c>
      <c r="I38" s="31" t="s">
        <v>96</v>
      </c>
      <c r="J38" s="32">
        <v>40</v>
      </c>
      <c r="K38" s="140">
        <v>600</v>
      </c>
      <c r="L38" s="34">
        <f t="shared" ref="L38:L50" si="3">J38*K38*0.16</f>
        <v>3840</v>
      </c>
      <c r="M38" s="33">
        <f>J38*K38+L38</f>
        <v>27840</v>
      </c>
    </row>
    <row r="39" spans="1:13" ht="25.5" x14ac:dyDescent="0.3">
      <c r="A39" s="52" t="s">
        <v>2346</v>
      </c>
      <c r="B39" s="53" t="s">
        <v>2345</v>
      </c>
      <c r="C39" s="54">
        <v>42999</v>
      </c>
      <c r="D39" s="92" t="s">
        <v>2118</v>
      </c>
      <c r="E39" s="76">
        <v>42991</v>
      </c>
      <c r="F39" s="76" t="s">
        <v>639</v>
      </c>
      <c r="G39" s="38" t="s">
        <v>217</v>
      </c>
      <c r="H39" s="68" t="s">
        <v>2119</v>
      </c>
      <c r="I39" s="31" t="s">
        <v>219</v>
      </c>
      <c r="J39" s="32">
        <v>48</v>
      </c>
      <c r="K39" s="140">
        <v>350</v>
      </c>
      <c r="L39" s="34">
        <f t="shared" si="3"/>
        <v>2688</v>
      </c>
      <c r="M39" s="33">
        <f>J39*K39+L39</f>
        <v>19488</v>
      </c>
    </row>
    <row r="40" spans="1:13" x14ac:dyDescent="0.3">
      <c r="A40" s="52" t="s">
        <v>2330</v>
      </c>
      <c r="B40" s="53" t="s">
        <v>2329</v>
      </c>
      <c r="C40" s="54">
        <v>43000</v>
      </c>
      <c r="D40" s="92" t="s">
        <v>2132</v>
      </c>
      <c r="E40" s="76">
        <v>42992</v>
      </c>
      <c r="F40" s="76" t="s">
        <v>630</v>
      </c>
      <c r="G40" s="38" t="s">
        <v>94</v>
      </c>
      <c r="H40" s="68" t="s">
        <v>81</v>
      </c>
      <c r="I40" s="31" t="s">
        <v>424</v>
      </c>
      <c r="J40" s="32">
        <v>5</v>
      </c>
      <c r="K40" s="140">
        <v>3017.24</v>
      </c>
      <c r="L40" s="34">
        <f t="shared" si="3"/>
        <v>2413.7919999999999</v>
      </c>
      <c r="M40" s="33">
        <f>J40*K40+L40+0.01</f>
        <v>17500.001999999997</v>
      </c>
    </row>
    <row r="41" spans="1:13" ht="13.15" customHeight="1" x14ac:dyDescent="0.3">
      <c r="A41" s="52" t="s">
        <v>2344</v>
      </c>
      <c r="B41" s="53" t="s">
        <v>2343</v>
      </c>
      <c r="C41" s="54">
        <v>43000</v>
      </c>
      <c r="D41" s="92" t="s">
        <v>2136</v>
      </c>
      <c r="E41" s="76">
        <v>42985</v>
      </c>
      <c r="F41" s="76" t="s">
        <v>666</v>
      </c>
      <c r="G41" s="38" t="s">
        <v>80</v>
      </c>
      <c r="H41" s="68" t="s">
        <v>2137</v>
      </c>
      <c r="I41" s="31" t="s">
        <v>96</v>
      </c>
      <c r="J41" s="32">
        <v>240</v>
      </c>
      <c r="K41" s="140">
        <v>3.2</v>
      </c>
      <c r="L41" s="34">
        <f t="shared" si="3"/>
        <v>122.88</v>
      </c>
      <c r="M41" s="33">
        <f t="shared" ref="M41:M49" si="4">J41*K41+L41</f>
        <v>890.88</v>
      </c>
    </row>
    <row r="42" spans="1:13" ht="14.45" customHeight="1" x14ac:dyDescent="0.3">
      <c r="A42" s="52" t="s">
        <v>2344</v>
      </c>
      <c r="B42" s="53" t="s">
        <v>2343</v>
      </c>
      <c r="C42" s="54">
        <v>43000</v>
      </c>
      <c r="D42" s="92" t="s">
        <v>2136</v>
      </c>
      <c r="E42" s="76">
        <v>42985</v>
      </c>
      <c r="F42" s="76" t="s">
        <v>666</v>
      </c>
      <c r="G42" s="38" t="s">
        <v>80</v>
      </c>
      <c r="H42" s="68" t="s">
        <v>2138</v>
      </c>
      <c r="I42" s="31" t="s">
        <v>96</v>
      </c>
      <c r="J42" s="32">
        <v>350</v>
      </c>
      <c r="K42" s="140">
        <v>3.58</v>
      </c>
      <c r="L42" s="34">
        <f t="shared" si="3"/>
        <v>200.48000000000002</v>
      </c>
      <c r="M42" s="33">
        <f t="shared" si="4"/>
        <v>1453.48</v>
      </c>
    </row>
    <row r="43" spans="1:13" ht="14.45" customHeight="1" x14ac:dyDescent="0.3">
      <c r="A43" s="52" t="s">
        <v>2344</v>
      </c>
      <c r="B43" s="53" t="s">
        <v>2343</v>
      </c>
      <c r="C43" s="54">
        <v>43000</v>
      </c>
      <c r="D43" s="92" t="s">
        <v>2136</v>
      </c>
      <c r="E43" s="76">
        <v>42985</v>
      </c>
      <c r="F43" s="76" t="s">
        <v>666</v>
      </c>
      <c r="G43" s="38" t="s">
        <v>80</v>
      </c>
      <c r="H43" s="68" t="s">
        <v>2139</v>
      </c>
      <c r="I43" s="31" t="s">
        <v>96</v>
      </c>
      <c r="J43" s="32">
        <v>220</v>
      </c>
      <c r="K43" s="140">
        <v>8.5</v>
      </c>
      <c r="L43" s="34">
        <f t="shared" si="3"/>
        <v>299.2</v>
      </c>
      <c r="M43" s="33">
        <f t="shared" si="4"/>
        <v>2169.1999999999998</v>
      </c>
    </row>
    <row r="44" spans="1:13" ht="14.45" customHeight="1" x14ac:dyDescent="0.3">
      <c r="A44" s="52" t="s">
        <v>2344</v>
      </c>
      <c r="B44" s="53" t="s">
        <v>2343</v>
      </c>
      <c r="C44" s="54">
        <v>43000</v>
      </c>
      <c r="D44" s="92" t="s">
        <v>2136</v>
      </c>
      <c r="E44" s="76">
        <v>42985</v>
      </c>
      <c r="F44" s="76" t="s">
        <v>666</v>
      </c>
      <c r="G44" s="38" t="s">
        <v>80</v>
      </c>
      <c r="H44" s="68" t="s">
        <v>2140</v>
      </c>
      <c r="I44" s="31" t="s">
        <v>96</v>
      </c>
      <c r="J44" s="32">
        <v>160</v>
      </c>
      <c r="K44" s="140">
        <v>6.25</v>
      </c>
      <c r="L44" s="34">
        <f t="shared" si="3"/>
        <v>160</v>
      </c>
      <c r="M44" s="33">
        <f t="shared" si="4"/>
        <v>1160</v>
      </c>
    </row>
    <row r="45" spans="1:13" ht="15" customHeight="1" x14ac:dyDescent="0.3">
      <c r="A45" s="52" t="s">
        <v>2344</v>
      </c>
      <c r="B45" s="53" t="s">
        <v>2343</v>
      </c>
      <c r="C45" s="54">
        <v>43000</v>
      </c>
      <c r="D45" s="92" t="s">
        <v>2136</v>
      </c>
      <c r="E45" s="76">
        <v>42985</v>
      </c>
      <c r="F45" s="76" t="s">
        <v>666</v>
      </c>
      <c r="G45" s="38" t="s">
        <v>80</v>
      </c>
      <c r="H45" s="68" t="s">
        <v>2141</v>
      </c>
      <c r="I45" s="31" t="s">
        <v>96</v>
      </c>
      <c r="J45" s="32">
        <v>180</v>
      </c>
      <c r="K45" s="140">
        <v>4.17</v>
      </c>
      <c r="L45" s="34">
        <f t="shared" si="3"/>
        <v>120.096</v>
      </c>
      <c r="M45" s="33">
        <f t="shared" si="4"/>
        <v>870.69600000000003</v>
      </c>
    </row>
    <row r="46" spans="1:13" ht="25.5" x14ac:dyDescent="0.3">
      <c r="A46" s="52" t="s">
        <v>2338</v>
      </c>
      <c r="B46" s="53" t="s">
        <v>2337</v>
      </c>
      <c r="C46" s="54">
        <v>43000</v>
      </c>
      <c r="D46" s="92" t="s">
        <v>2177</v>
      </c>
      <c r="E46" s="76">
        <v>42992</v>
      </c>
      <c r="F46" s="76" t="s">
        <v>712</v>
      </c>
      <c r="G46" s="38" t="s">
        <v>80</v>
      </c>
      <c r="H46" s="68" t="s">
        <v>2178</v>
      </c>
      <c r="I46" s="31" t="s">
        <v>249</v>
      </c>
      <c r="J46" s="32">
        <v>3</v>
      </c>
      <c r="K46" s="140">
        <v>2195</v>
      </c>
      <c r="L46" s="34">
        <f t="shared" si="3"/>
        <v>1053.5999999999999</v>
      </c>
      <c r="M46" s="33">
        <f t="shared" si="4"/>
        <v>7638.6</v>
      </c>
    </row>
    <row r="47" spans="1:13" x14ac:dyDescent="0.3">
      <c r="A47" s="52" t="s">
        <v>2318</v>
      </c>
      <c r="B47" s="53" t="s">
        <v>2317</v>
      </c>
      <c r="C47" s="54">
        <v>43006</v>
      </c>
      <c r="D47" s="92" t="s">
        <v>2183</v>
      </c>
      <c r="E47" s="76">
        <v>43001</v>
      </c>
      <c r="F47" s="76" t="s">
        <v>631</v>
      </c>
      <c r="G47" s="38" t="s">
        <v>58</v>
      </c>
      <c r="H47" s="68" t="s">
        <v>76</v>
      </c>
      <c r="I47" s="31" t="s">
        <v>71</v>
      </c>
      <c r="J47" s="32">
        <v>5</v>
      </c>
      <c r="K47" s="140">
        <v>1450</v>
      </c>
      <c r="L47" s="34">
        <f t="shared" si="3"/>
        <v>1160</v>
      </c>
      <c r="M47" s="33">
        <f t="shared" si="4"/>
        <v>8410</v>
      </c>
    </row>
    <row r="48" spans="1:13" x14ac:dyDescent="0.3">
      <c r="A48" s="52" t="s">
        <v>2318</v>
      </c>
      <c r="B48" s="53" t="s">
        <v>2317</v>
      </c>
      <c r="C48" s="54">
        <v>43006</v>
      </c>
      <c r="D48" s="92" t="s">
        <v>2183</v>
      </c>
      <c r="E48" s="76">
        <v>43001</v>
      </c>
      <c r="F48" s="76" t="s">
        <v>631</v>
      </c>
      <c r="G48" s="38" t="s">
        <v>58</v>
      </c>
      <c r="H48" s="68" t="s">
        <v>77</v>
      </c>
      <c r="I48" s="31" t="s">
        <v>71</v>
      </c>
      <c r="J48" s="32">
        <v>4</v>
      </c>
      <c r="K48" s="140">
        <v>1422.42</v>
      </c>
      <c r="L48" s="34">
        <f t="shared" si="3"/>
        <v>910.3488000000001</v>
      </c>
      <c r="M48" s="33">
        <f t="shared" si="4"/>
        <v>6600.0288</v>
      </c>
    </row>
    <row r="49" spans="1:13" x14ac:dyDescent="0.3">
      <c r="A49" s="52" t="s">
        <v>2318</v>
      </c>
      <c r="B49" s="53" t="s">
        <v>2317</v>
      </c>
      <c r="C49" s="54">
        <v>43006</v>
      </c>
      <c r="D49" s="92" t="s">
        <v>2183</v>
      </c>
      <c r="E49" s="76">
        <v>43001</v>
      </c>
      <c r="F49" s="76" t="s">
        <v>631</v>
      </c>
      <c r="G49" s="38" t="s">
        <v>58</v>
      </c>
      <c r="H49" s="68" t="s">
        <v>78</v>
      </c>
      <c r="I49" s="31" t="s">
        <v>79</v>
      </c>
      <c r="J49" s="32">
        <v>9</v>
      </c>
      <c r="K49" s="140">
        <v>450</v>
      </c>
      <c r="L49" s="34">
        <f t="shared" si="3"/>
        <v>648</v>
      </c>
      <c r="M49" s="33">
        <f t="shared" si="4"/>
        <v>4698</v>
      </c>
    </row>
    <row r="50" spans="1:13" ht="25.5" x14ac:dyDescent="0.3">
      <c r="A50" s="52" t="s">
        <v>2316</v>
      </c>
      <c r="B50" s="53" t="s">
        <v>2311</v>
      </c>
      <c r="C50" s="54">
        <v>43007</v>
      </c>
      <c r="D50" s="92"/>
      <c r="E50" s="76"/>
      <c r="F50" s="76" t="s">
        <v>42</v>
      </c>
      <c r="G50" s="38" t="s">
        <v>41</v>
      </c>
      <c r="H50" s="68" t="s">
        <v>2187</v>
      </c>
      <c r="I50" s="31"/>
      <c r="J50" s="32"/>
      <c r="K50" s="140"/>
      <c r="L50" s="34">
        <f t="shared" si="3"/>
        <v>0</v>
      </c>
      <c r="M50" s="33">
        <v>20100</v>
      </c>
    </row>
    <row r="51" spans="1:13" ht="25.5" x14ac:dyDescent="0.3">
      <c r="A51" s="52" t="s">
        <v>2336</v>
      </c>
      <c r="B51" s="53" t="s">
        <v>2335</v>
      </c>
      <c r="C51" s="54">
        <v>42996</v>
      </c>
      <c r="D51" s="92" t="s">
        <v>2091</v>
      </c>
      <c r="E51" s="76">
        <v>42985</v>
      </c>
      <c r="F51" s="76" t="s">
        <v>712</v>
      </c>
      <c r="G51" s="38" t="s">
        <v>80</v>
      </c>
      <c r="H51" s="68" t="s">
        <v>2092</v>
      </c>
      <c r="I51" s="31" t="s">
        <v>96</v>
      </c>
      <c r="J51" s="32">
        <v>10</v>
      </c>
      <c r="K51" s="140">
        <v>975</v>
      </c>
      <c r="L51" s="34">
        <f t="shared" ref="L51:L66" si="5">J51*K51*0.16</f>
        <v>1560</v>
      </c>
      <c r="M51" s="33">
        <f t="shared" ref="M51:M57" si="6">J51*K51+L51</f>
        <v>11310</v>
      </c>
    </row>
    <row r="52" spans="1:13" ht="25.5" x14ac:dyDescent="0.3">
      <c r="A52" s="52" t="s">
        <v>2336</v>
      </c>
      <c r="B52" s="53" t="s">
        <v>2335</v>
      </c>
      <c r="C52" s="54">
        <v>42996</v>
      </c>
      <c r="D52" s="92" t="s">
        <v>2091</v>
      </c>
      <c r="E52" s="76">
        <v>42985</v>
      </c>
      <c r="F52" s="76" t="s">
        <v>712</v>
      </c>
      <c r="G52" s="38" t="s">
        <v>80</v>
      </c>
      <c r="H52" s="68" t="s">
        <v>2304</v>
      </c>
      <c r="I52" s="31" t="s">
        <v>96</v>
      </c>
      <c r="J52" s="32">
        <v>2</v>
      </c>
      <c r="K52" s="140">
        <v>110</v>
      </c>
      <c r="L52" s="34">
        <f t="shared" si="5"/>
        <v>35.200000000000003</v>
      </c>
      <c r="M52" s="33">
        <f t="shared" si="6"/>
        <v>255.2</v>
      </c>
    </row>
    <row r="53" spans="1:13" ht="25.5" x14ac:dyDescent="0.3">
      <c r="A53" s="52" t="s">
        <v>2336</v>
      </c>
      <c r="B53" s="53" t="s">
        <v>2335</v>
      </c>
      <c r="C53" s="54">
        <v>42996</v>
      </c>
      <c r="D53" s="92" t="s">
        <v>2091</v>
      </c>
      <c r="E53" s="76">
        <v>42985</v>
      </c>
      <c r="F53" s="76" t="s">
        <v>712</v>
      </c>
      <c r="G53" s="38" t="s">
        <v>80</v>
      </c>
      <c r="H53" s="68" t="s">
        <v>2305</v>
      </c>
      <c r="I53" s="31" t="s">
        <v>96</v>
      </c>
      <c r="J53" s="32">
        <v>2</v>
      </c>
      <c r="K53" s="33">
        <v>75</v>
      </c>
      <c r="L53" s="34">
        <f t="shared" si="5"/>
        <v>24</v>
      </c>
      <c r="M53" s="33">
        <f t="shared" si="6"/>
        <v>174</v>
      </c>
    </row>
    <row r="54" spans="1:13" ht="25.5" x14ac:dyDescent="0.3">
      <c r="A54" s="52" t="s">
        <v>2336</v>
      </c>
      <c r="B54" s="53" t="s">
        <v>2335</v>
      </c>
      <c r="C54" s="54">
        <v>42996</v>
      </c>
      <c r="D54" s="92" t="s">
        <v>2091</v>
      </c>
      <c r="E54" s="76">
        <v>42985</v>
      </c>
      <c r="F54" s="76" t="s">
        <v>712</v>
      </c>
      <c r="G54" s="38" t="s">
        <v>80</v>
      </c>
      <c r="H54" s="67" t="s">
        <v>477</v>
      </c>
      <c r="I54" s="31" t="s">
        <v>96</v>
      </c>
      <c r="J54" s="32">
        <v>4</v>
      </c>
      <c r="K54" s="33">
        <v>26</v>
      </c>
      <c r="L54" s="34">
        <f t="shared" si="5"/>
        <v>16.64</v>
      </c>
      <c r="M54" s="33">
        <f t="shared" si="6"/>
        <v>120.64</v>
      </c>
    </row>
    <row r="55" spans="1:13" ht="25.5" x14ac:dyDescent="0.3">
      <c r="A55" s="52" t="s">
        <v>2336</v>
      </c>
      <c r="B55" s="53" t="s">
        <v>2335</v>
      </c>
      <c r="C55" s="54">
        <v>42996</v>
      </c>
      <c r="D55" s="92" t="s">
        <v>2091</v>
      </c>
      <c r="E55" s="76">
        <v>42985</v>
      </c>
      <c r="F55" s="76" t="s">
        <v>712</v>
      </c>
      <c r="G55" s="38" t="s">
        <v>80</v>
      </c>
      <c r="H55" s="67" t="s">
        <v>448</v>
      </c>
      <c r="I55" s="31" t="s">
        <v>96</v>
      </c>
      <c r="J55" s="32">
        <v>4</v>
      </c>
      <c r="K55" s="33">
        <v>69</v>
      </c>
      <c r="L55" s="34">
        <f t="shared" si="5"/>
        <v>44.160000000000004</v>
      </c>
      <c r="M55" s="33">
        <f t="shared" si="6"/>
        <v>320.16000000000003</v>
      </c>
    </row>
    <row r="56" spans="1:13" ht="25.5" x14ac:dyDescent="0.3">
      <c r="A56" s="52" t="s">
        <v>2336</v>
      </c>
      <c r="B56" s="53" t="s">
        <v>2335</v>
      </c>
      <c r="C56" s="54">
        <v>42996</v>
      </c>
      <c r="D56" s="92" t="s">
        <v>2091</v>
      </c>
      <c r="E56" s="76">
        <v>42985</v>
      </c>
      <c r="F56" s="76" t="s">
        <v>712</v>
      </c>
      <c r="G56" s="38" t="s">
        <v>80</v>
      </c>
      <c r="H56" s="67" t="s">
        <v>2306</v>
      </c>
      <c r="I56" s="31" t="s">
        <v>96</v>
      </c>
      <c r="J56" s="32">
        <v>2</v>
      </c>
      <c r="K56" s="33">
        <v>55</v>
      </c>
      <c r="L56" s="34">
        <f t="shared" si="5"/>
        <v>17.600000000000001</v>
      </c>
      <c r="M56" s="33">
        <f t="shared" si="6"/>
        <v>127.6</v>
      </c>
    </row>
    <row r="57" spans="1:13" ht="25.5" x14ac:dyDescent="0.3">
      <c r="A57" s="52" t="s">
        <v>2336</v>
      </c>
      <c r="B57" s="53" t="s">
        <v>2335</v>
      </c>
      <c r="C57" s="54">
        <v>42996</v>
      </c>
      <c r="D57" s="92" t="s">
        <v>2091</v>
      </c>
      <c r="E57" s="76">
        <v>42985</v>
      </c>
      <c r="F57" s="76" t="s">
        <v>712</v>
      </c>
      <c r="G57" s="38" t="s">
        <v>80</v>
      </c>
      <c r="H57" s="67" t="s">
        <v>478</v>
      </c>
      <c r="I57" s="31" t="s">
        <v>96</v>
      </c>
      <c r="J57" s="32">
        <v>2</v>
      </c>
      <c r="K57" s="33">
        <v>27</v>
      </c>
      <c r="L57" s="34">
        <f t="shared" si="5"/>
        <v>8.64</v>
      </c>
      <c r="M57" s="33">
        <f t="shared" si="6"/>
        <v>62.64</v>
      </c>
    </row>
    <row r="58" spans="1:13" ht="25.5" x14ac:dyDescent="0.3">
      <c r="A58" s="52" t="s">
        <v>2886</v>
      </c>
      <c r="B58" s="53" t="s">
        <v>2884</v>
      </c>
      <c r="C58" s="54">
        <v>43013</v>
      </c>
      <c r="D58" s="45"/>
      <c r="E58" s="27"/>
      <c r="F58" s="76" t="s">
        <v>42</v>
      </c>
      <c r="G58" s="29" t="s">
        <v>41</v>
      </c>
      <c r="H58" s="67" t="s">
        <v>2457</v>
      </c>
      <c r="I58" s="31"/>
      <c r="J58" s="32"/>
      <c r="K58" s="33"/>
      <c r="L58" s="34">
        <f t="shared" si="5"/>
        <v>0</v>
      </c>
      <c r="M58" s="33">
        <v>23400</v>
      </c>
    </row>
    <row r="59" spans="1:13" ht="25.5" x14ac:dyDescent="0.3">
      <c r="A59" s="52" t="s">
        <v>2887</v>
      </c>
      <c r="B59" s="53" t="s">
        <v>2885</v>
      </c>
      <c r="C59" s="54">
        <v>43021</v>
      </c>
      <c r="D59" s="45"/>
      <c r="E59" s="27"/>
      <c r="F59" s="76" t="s">
        <v>42</v>
      </c>
      <c r="G59" s="29" t="s">
        <v>41</v>
      </c>
      <c r="H59" s="67" t="s">
        <v>2459</v>
      </c>
      <c r="I59" s="31"/>
      <c r="J59" s="32"/>
      <c r="K59" s="33"/>
      <c r="L59" s="34">
        <f t="shared" si="5"/>
        <v>0</v>
      </c>
      <c r="M59" s="33">
        <v>15300</v>
      </c>
    </row>
    <row r="60" spans="1:13" x14ac:dyDescent="0.3">
      <c r="A60" s="52" t="s">
        <v>2893</v>
      </c>
      <c r="B60" s="53" t="s">
        <v>2892</v>
      </c>
      <c r="C60" s="54">
        <v>43018</v>
      </c>
      <c r="D60" s="43" t="s">
        <v>2460</v>
      </c>
      <c r="E60" s="27">
        <v>43007</v>
      </c>
      <c r="F60" s="76" t="s">
        <v>666</v>
      </c>
      <c r="G60" s="29" t="s">
        <v>80</v>
      </c>
      <c r="H60" s="67" t="s">
        <v>84</v>
      </c>
      <c r="I60" s="31" t="s">
        <v>96</v>
      </c>
      <c r="J60" s="32">
        <v>25</v>
      </c>
      <c r="K60" s="33">
        <v>95</v>
      </c>
      <c r="L60" s="34">
        <f t="shared" si="5"/>
        <v>380</v>
      </c>
      <c r="M60" s="33">
        <f>J60*K60+L60</f>
        <v>2755</v>
      </c>
    </row>
    <row r="61" spans="1:13" x14ac:dyDescent="0.3">
      <c r="A61" s="52" t="s">
        <v>2893</v>
      </c>
      <c r="B61" s="53" t="s">
        <v>2892</v>
      </c>
      <c r="C61" s="54">
        <v>43018</v>
      </c>
      <c r="D61" s="43" t="s">
        <v>2460</v>
      </c>
      <c r="E61" s="27">
        <v>43007</v>
      </c>
      <c r="F61" s="76" t="s">
        <v>666</v>
      </c>
      <c r="G61" s="29" t="s">
        <v>80</v>
      </c>
      <c r="H61" s="67" t="s">
        <v>280</v>
      </c>
      <c r="I61" s="31" t="s">
        <v>96</v>
      </c>
      <c r="J61" s="32">
        <v>4</v>
      </c>
      <c r="K61" s="33">
        <v>169.65</v>
      </c>
      <c r="L61" s="34">
        <f t="shared" si="5"/>
        <v>108.57600000000001</v>
      </c>
      <c r="M61" s="33">
        <f>J61*K61+L61</f>
        <v>787.17600000000004</v>
      </c>
    </row>
    <row r="62" spans="1:13" x14ac:dyDescent="0.3">
      <c r="A62" s="52" t="s">
        <v>2893</v>
      </c>
      <c r="B62" s="53" t="s">
        <v>2892</v>
      </c>
      <c r="C62" s="54">
        <v>43018</v>
      </c>
      <c r="D62" s="43" t="s">
        <v>2460</v>
      </c>
      <c r="E62" s="27">
        <v>43007</v>
      </c>
      <c r="F62" s="76" t="s">
        <v>666</v>
      </c>
      <c r="G62" s="29" t="s">
        <v>80</v>
      </c>
      <c r="H62" s="67" t="s">
        <v>2461</v>
      </c>
      <c r="I62" s="31" t="s">
        <v>295</v>
      </c>
      <c r="J62" s="32">
        <v>15</v>
      </c>
      <c r="K62" s="33">
        <v>27</v>
      </c>
      <c r="L62" s="34">
        <f t="shared" si="5"/>
        <v>64.8</v>
      </c>
      <c r="M62" s="33">
        <f>J62*K62+L62</f>
        <v>469.8</v>
      </c>
    </row>
    <row r="63" spans="1:13" x14ac:dyDescent="0.3">
      <c r="A63" s="52" t="s">
        <v>2893</v>
      </c>
      <c r="B63" s="53" t="s">
        <v>2892</v>
      </c>
      <c r="C63" s="54">
        <v>43018</v>
      </c>
      <c r="D63" s="43" t="s">
        <v>2460</v>
      </c>
      <c r="E63" s="27">
        <v>43007</v>
      </c>
      <c r="F63" s="76" t="s">
        <v>666</v>
      </c>
      <c r="G63" s="29" t="s">
        <v>80</v>
      </c>
      <c r="H63" s="67" t="s">
        <v>584</v>
      </c>
      <c r="I63" s="31" t="s">
        <v>295</v>
      </c>
      <c r="J63" s="32">
        <v>15</v>
      </c>
      <c r="K63" s="33">
        <v>25</v>
      </c>
      <c r="L63" s="34">
        <f t="shared" si="5"/>
        <v>60</v>
      </c>
      <c r="M63" s="33">
        <f>J63*K63+L63</f>
        <v>435</v>
      </c>
    </row>
    <row r="64" spans="1:13" ht="25.5" x14ac:dyDescent="0.3">
      <c r="A64" s="52" t="s">
        <v>2888</v>
      </c>
      <c r="B64" s="53" t="s">
        <v>2890</v>
      </c>
      <c r="C64" s="54">
        <v>43028</v>
      </c>
      <c r="D64" s="45"/>
      <c r="E64" s="27"/>
      <c r="F64" s="76" t="s">
        <v>42</v>
      </c>
      <c r="G64" s="29" t="s">
        <v>41</v>
      </c>
      <c r="H64" s="67" t="s">
        <v>2510</v>
      </c>
      <c r="I64" s="31"/>
      <c r="J64" s="32"/>
      <c r="K64" s="33"/>
      <c r="L64" s="34">
        <f t="shared" si="5"/>
        <v>0</v>
      </c>
      <c r="M64" s="33">
        <v>18000</v>
      </c>
    </row>
    <row r="65" spans="1:13" ht="25.5" x14ac:dyDescent="0.3">
      <c r="A65" s="52" t="s">
        <v>2889</v>
      </c>
      <c r="B65" s="53" t="s">
        <v>2891</v>
      </c>
      <c r="C65" s="54">
        <v>43035</v>
      </c>
      <c r="D65" s="45"/>
      <c r="E65" s="27"/>
      <c r="F65" s="76" t="s">
        <v>42</v>
      </c>
      <c r="G65" s="29" t="s">
        <v>41</v>
      </c>
      <c r="H65" s="67" t="s">
        <v>2601</v>
      </c>
      <c r="I65" s="31"/>
      <c r="J65" s="32"/>
      <c r="K65" s="33"/>
      <c r="L65" s="34">
        <f t="shared" si="5"/>
        <v>0</v>
      </c>
      <c r="M65" s="33">
        <v>17700</v>
      </c>
    </row>
    <row r="66" spans="1:13" ht="25.5" x14ac:dyDescent="0.3">
      <c r="A66" s="52" t="s">
        <v>3308</v>
      </c>
      <c r="B66" s="53" t="s">
        <v>3307</v>
      </c>
      <c r="C66" s="54">
        <v>43042</v>
      </c>
      <c r="D66" s="45"/>
      <c r="E66" s="27"/>
      <c r="F66" s="76" t="s">
        <v>42</v>
      </c>
      <c r="G66" s="29" t="s">
        <v>41</v>
      </c>
      <c r="H66" s="67" t="s">
        <v>2603</v>
      </c>
      <c r="I66" s="31"/>
      <c r="J66" s="32"/>
      <c r="K66" s="33"/>
      <c r="L66" s="34">
        <f t="shared" si="5"/>
        <v>0</v>
      </c>
      <c r="M66" s="33">
        <v>17700</v>
      </c>
    </row>
    <row r="67" spans="1:13" ht="38.25" x14ac:dyDescent="0.3">
      <c r="A67" s="52" t="s">
        <v>3316</v>
      </c>
      <c r="B67" s="53" t="s">
        <v>3315</v>
      </c>
      <c r="C67" s="54">
        <v>43042</v>
      </c>
      <c r="D67" s="43">
        <v>82</v>
      </c>
      <c r="E67" s="27">
        <v>43038</v>
      </c>
      <c r="F67" s="76" t="s">
        <v>666</v>
      </c>
      <c r="G67" s="29" t="s">
        <v>2969</v>
      </c>
      <c r="H67" s="67" t="s">
        <v>2970</v>
      </c>
      <c r="I67" s="31" t="s">
        <v>1594</v>
      </c>
      <c r="J67" s="32">
        <v>138</v>
      </c>
      <c r="K67" s="33">
        <v>137.93</v>
      </c>
      <c r="L67" s="34">
        <f t="shared" ref="L67:L73" si="7">J67*K67*0.16</f>
        <v>3045.4944</v>
      </c>
      <c r="M67" s="33">
        <f t="shared" ref="M67:M73" si="8">J67*K67+L67</f>
        <v>22079.8344</v>
      </c>
    </row>
    <row r="68" spans="1:13" x14ac:dyDescent="0.3">
      <c r="A68" s="52" t="s">
        <v>3318</v>
      </c>
      <c r="B68" s="53" t="s">
        <v>3317</v>
      </c>
      <c r="C68" s="54">
        <v>43042</v>
      </c>
      <c r="D68" s="103">
        <v>947</v>
      </c>
      <c r="E68" s="27">
        <v>43034</v>
      </c>
      <c r="F68" s="76" t="s">
        <v>666</v>
      </c>
      <c r="G68" s="29" t="s">
        <v>303</v>
      </c>
      <c r="H68" s="67" t="s">
        <v>2972</v>
      </c>
      <c r="I68" s="31" t="s">
        <v>2571</v>
      </c>
      <c r="J68" s="32">
        <v>70</v>
      </c>
      <c r="K68" s="33">
        <v>219.82</v>
      </c>
      <c r="L68" s="34">
        <f>J68*K68*0.16</f>
        <v>2461.9839999999999</v>
      </c>
      <c r="M68" s="33">
        <f>J68*K68+L68</f>
        <v>17849.383999999998</v>
      </c>
    </row>
    <row r="69" spans="1:13" x14ac:dyDescent="0.3">
      <c r="A69" s="52" t="s">
        <v>3318</v>
      </c>
      <c r="B69" s="53" t="s">
        <v>3317</v>
      </c>
      <c r="C69" s="54">
        <v>43042</v>
      </c>
      <c r="D69" s="103">
        <v>947</v>
      </c>
      <c r="E69" s="27">
        <v>43034</v>
      </c>
      <c r="F69" s="76" t="s">
        <v>666</v>
      </c>
      <c r="G69" s="29" t="s">
        <v>303</v>
      </c>
      <c r="H69" s="67" t="s">
        <v>1158</v>
      </c>
      <c r="I69" s="31" t="s">
        <v>257</v>
      </c>
      <c r="J69" s="32">
        <v>80</v>
      </c>
      <c r="K69" s="33">
        <v>102.58</v>
      </c>
      <c r="L69" s="34">
        <f>J69*K69*0.16</f>
        <v>1313.0239999999999</v>
      </c>
      <c r="M69" s="33">
        <f>J69*K69+L69</f>
        <v>9519.4239999999991</v>
      </c>
    </row>
    <row r="70" spans="1:13" x14ac:dyDescent="0.3">
      <c r="A70" s="52" t="s">
        <v>3318</v>
      </c>
      <c r="B70" s="53" t="s">
        <v>3317</v>
      </c>
      <c r="C70" s="54">
        <v>43042</v>
      </c>
      <c r="D70" s="103">
        <v>947</v>
      </c>
      <c r="E70" s="27">
        <v>43034</v>
      </c>
      <c r="F70" s="76" t="s">
        <v>666</v>
      </c>
      <c r="G70" s="29" t="s">
        <v>303</v>
      </c>
      <c r="H70" s="67" t="s">
        <v>2973</v>
      </c>
      <c r="I70" s="31" t="s">
        <v>257</v>
      </c>
      <c r="J70" s="32">
        <v>1</v>
      </c>
      <c r="K70" s="33">
        <v>176.72</v>
      </c>
      <c r="L70" s="34">
        <f>J70*K70*0.16</f>
        <v>28.275200000000002</v>
      </c>
      <c r="M70" s="33">
        <f>J70*K70+L70</f>
        <v>204.99520000000001</v>
      </c>
    </row>
    <row r="71" spans="1:13" ht="25.5" x14ac:dyDescent="0.3">
      <c r="A71" s="52" t="s">
        <v>3309</v>
      </c>
      <c r="B71" s="53" t="s">
        <v>3310</v>
      </c>
      <c r="C71" s="54">
        <v>43049</v>
      </c>
      <c r="D71" s="103"/>
      <c r="E71" s="27"/>
      <c r="F71" s="76" t="s">
        <v>42</v>
      </c>
      <c r="G71" s="29" t="s">
        <v>41</v>
      </c>
      <c r="H71" s="67" t="s">
        <v>3024</v>
      </c>
      <c r="I71" s="31"/>
      <c r="J71" s="32"/>
      <c r="K71" s="33"/>
      <c r="L71" s="34">
        <f>J71*K71*0.16</f>
        <v>0</v>
      </c>
      <c r="M71" s="33">
        <v>19500</v>
      </c>
    </row>
    <row r="72" spans="1:13" ht="25.5" x14ac:dyDescent="0.3">
      <c r="A72" s="52" t="s">
        <v>3320</v>
      </c>
      <c r="B72" s="53" t="s">
        <v>3319</v>
      </c>
      <c r="C72" s="54">
        <v>43060</v>
      </c>
      <c r="D72" s="103">
        <v>227</v>
      </c>
      <c r="E72" s="27">
        <v>43040</v>
      </c>
      <c r="F72" s="126" t="s">
        <v>726</v>
      </c>
      <c r="G72" s="29" t="s">
        <v>401</v>
      </c>
      <c r="H72" s="67" t="s">
        <v>3056</v>
      </c>
      <c r="I72" s="31" t="s">
        <v>96</v>
      </c>
      <c r="J72" s="32">
        <v>2</v>
      </c>
      <c r="K72" s="33">
        <v>5550</v>
      </c>
      <c r="L72" s="34">
        <f t="shared" si="7"/>
        <v>1776</v>
      </c>
      <c r="M72" s="33">
        <f t="shared" si="8"/>
        <v>12876</v>
      </c>
    </row>
    <row r="73" spans="1:13" ht="25.5" x14ac:dyDescent="0.3">
      <c r="A73" s="52" t="s">
        <v>3320</v>
      </c>
      <c r="B73" s="53" t="s">
        <v>3319</v>
      </c>
      <c r="C73" s="54">
        <v>43060</v>
      </c>
      <c r="D73" s="103">
        <v>227</v>
      </c>
      <c r="E73" s="27">
        <v>43040</v>
      </c>
      <c r="F73" s="126" t="s">
        <v>726</v>
      </c>
      <c r="G73" s="29" t="s">
        <v>401</v>
      </c>
      <c r="H73" s="67" t="s">
        <v>3057</v>
      </c>
      <c r="I73" s="31" t="s">
        <v>96</v>
      </c>
      <c r="J73" s="32">
        <v>2</v>
      </c>
      <c r="K73" s="33">
        <v>4130</v>
      </c>
      <c r="L73" s="34">
        <f t="shared" si="7"/>
        <v>1321.6000000000001</v>
      </c>
      <c r="M73" s="33">
        <f t="shared" si="8"/>
        <v>9581.6</v>
      </c>
    </row>
    <row r="74" spans="1:13" ht="25.5" x14ac:dyDescent="0.3">
      <c r="A74" s="52" t="s">
        <v>3320</v>
      </c>
      <c r="B74" s="53" t="s">
        <v>3319</v>
      </c>
      <c r="C74" s="54">
        <v>43060</v>
      </c>
      <c r="D74" s="103">
        <v>227</v>
      </c>
      <c r="E74" s="27">
        <v>43040</v>
      </c>
      <c r="F74" s="126" t="s">
        <v>726</v>
      </c>
      <c r="G74" s="29" t="s">
        <v>401</v>
      </c>
      <c r="H74" s="67" t="s">
        <v>3058</v>
      </c>
      <c r="I74" s="31" t="s">
        <v>96</v>
      </c>
      <c r="J74" s="32">
        <v>2</v>
      </c>
      <c r="K74" s="33">
        <v>3200</v>
      </c>
      <c r="L74" s="34">
        <f t="shared" ref="L74:L82" si="9">J74*K74*0.16</f>
        <v>1024</v>
      </c>
      <c r="M74" s="33">
        <f>J74*K74+L74</f>
        <v>7424</v>
      </c>
    </row>
    <row r="75" spans="1:13" ht="25.5" x14ac:dyDescent="0.3">
      <c r="A75" s="52" t="s">
        <v>3313</v>
      </c>
      <c r="B75" s="53" t="s">
        <v>3311</v>
      </c>
      <c r="C75" s="54">
        <v>43055</v>
      </c>
      <c r="D75" s="103"/>
      <c r="E75" s="27"/>
      <c r="F75" s="76" t="s">
        <v>42</v>
      </c>
      <c r="G75" s="29" t="s">
        <v>41</v>
      </c>
      <c r="H75" s="67" t="s">
        <v>3060</v>
      </c>
      <c r="I75" s="31"/>
      <c r="J75" s="32"/>
      <c r="K75" s="33"/>
      <c r="L75" s="34">
        <f t="shared" si="9"/>
        <v>0</v>
      </c>
      <c r="M75" s="33">
        <v>19500</v>
      </c>
    </row>
    <row r="76" spans="1:13" ht="25.5" x14ac:dyDescent="0.3">
      <c r="A76" s="52" t="s">
        <v>3314</v>
      </c>
      <c r="B76" s="53" t="s">
        <v>3312</v>
      </c>
      <c r="C76" s="54">
        <v>43063</v>
      </c>
      <c r="D76" s="103"/>
      <c r="E76" s="27"/>
      <c r="F76" s="76" t="s">
        <v>42</v>
      </c>
      <c r="G76" s="29" t="s">
        <v>41</v>
      </c>
      <c r="H76" s="67" t="s">
        <v>3061</v>
      </c>
      <c r="I76" s="31"/>
      <c r="J76" s="32"/>
      <c r="K76" s="33"/>
      <c r="L76" s="34">
        <f t="shared" si="9"/>
        <v>0</v>
      </c>
      <c r="M76" s="33">
        <v>20100</v>
      </c>
    </row>
    <row r="77" spans="1:13" ht="25.5" x14ac:dyDescent="0.3">
      <c r="A77" s="52" t="s">
        <v>3915</v>
      </c>
      <c r="B77" s="53" t="s">
        <v>3914</v>
      </c>
      <c r="C77" s="54">
        <v>43073</v>
      </c>
      <c r="D77" s="103">
        <v>8604</v>
      </c>
      <c r="E77" s="27">
        <v>43024</v>
      </c>
      <c r="F77" s="76" t="s">
        <v>666</v>
      </c>
      <c r="G77" s="38" t="s">
        <v>351</v>
      </c>
      <c r="H77" s="67" t="s">
        <v>363</v>
      </c>
      <c r="I77" s="31" t="s">
        <v>358</v>
      </c>
      <c r="J77" s="32">
        <v>6</v>
      </c>
      <c r="K77" s="33">
        <v>1326.72</v>
      </c>
      <c r="L77" s="34">
        <f t="shared" si="9"/>
        <v>1273.6512</v>
      </c>
      <c r="M77" s="33">
        <f>J77*K77+L77</f>
        <v>9233.9712</v>
      </c>
    </row>
    <row r="78" spans="1:13" ht="25.5" x14ac:dyDescent="0.3">
      <c r="A78" s="52" t="s">
        <v>3915</v>
      </c>
      <c r="B78" s="53" t="s">
        <v>3914</v>
      </c>
      <c r="C78" s="54">
        <v>43073</v>
      </c>
      <c r="D78" s="103">
        <v>8604</v>
      </c>
      <c r="E78" s="27">
        <v>43024</v>
      </c>
      <c r="F78" s="76" t="s">
        <v>666</v>
      </c>
      <c r="G78" s="38" t="s">
        <v>351</v>
      </c>
      <c r="H78" s="67" t="s">
        <v>364</v>
      </c>
      <c r="I78" s="31" t="s">
        <v>358</v>
      </c>
      <c r="J78" s="32">
        <v>1</v>
      </c>
      <c r="K78" s="33">
        <v>1866</v>
      </c>
      <c r="L78" s="34">
        <f t="shared" si="9"/>
        <v>298.56</v>
      </c>
      <c r="M78" s="33">
        <f>J78*K78+L78</f>
        <v>2164.56</v>
      </c>
    </row>
    <row r="79" spans="1:13" ht="25.5" x14ac:dyDescent="0.3">
      <c r="A79" s="52" t="s">
        <v>3915</v>
      </c>
      <c r="B79" s="53" t="s">
        <v>3914</v>
      </c>
      <c r="C79" s="54">
        <v>43073</v>
      </c>
      <c r="D79" s="103">
        <v>8604</v>
      </c>
      <c r="E79" s="27">
        <v>43024</v>
      </c>
      <c r="F79" s="76" t="s">
        <v>666</v>
      </c>
      <c r="G79" s="38" t="s">
        <v>351</v>
      </c>
      <c r="H79" s="67" t="s">
        <v>1278</v>
      </c>
      <c r="I79" s="31" t="s">
        <v>358</v>
      </c>
      <c r="J79" s="32">
        <v>2</v>
      </c>
      <c r="K79" s="33">
        <v>680.17</v>
      </c>
      <c r="L79" s="34">
        <f t="shared" si="9"/>
        <v>217.65439999999998</v>
      </c>
      <c r="M79" s="33">
        <f>J79*K79+L79</f>
        <v>1577.9943999999998</v>
      </c>
    </row>
    <row r="80" spans="1:13" ht="25.5" x14ac:dyDescent="0.3">
      <c r="A80" s="52" t="s">
        <v>3918</v>
      </c>
      <c r="B80" s="53" t="s">
        <v>3916</v>
      </c>
      <c r="C80" s="54">
        <v>43070</v>
      </c>
      <c r="D80" s="103"/>
      <c r="E80" s="27"/>
      <c r="F80" s="76" t="s">
        <v>42</v>
      </c>
      <c r="G80" s="29" t="s">
        <v>41</v>
      </c>
      <c r="H80" s="67" t="s">
        <v>3083</v>
      </c>
      <c r="I80" s="31"/>
      <c r="J80" s="32"/>
      <c r="K80" s="33"/>
      <c r="L80" s="34">
        <f t="shared" si="9"/>
        <v>0</v>
      </c>
      <c r="M80" s="33">
        <v>18900</v>
      </c>
    </row>
    <row r="81" spans="1:13" ht="25.5" x14ac:dyDescent="0.3">
      <c r="A81" s="52" t="s">
        <v>3919</v>
      </c>
      <c r="B81" s="53" t="s">
        <v>3917</v>
      </c>
      <c r="C81" s="54">
        <v>43077</v>
      </c>
      <c r="D81" s="103"/>
      <c r="E81" s="27"/>
      <c r="F81" s="76" t="s">
        <v>42</v>
      </c>
      <c r="G81" s="29" t="s">
        <v>41</v>
      </c>
      <c r="H81" s="67" t="s">
        <v>3353</v>
      </c>
      <c r="I81" s="31"/>
      <c r="J81" s="32"/>
      <c r="K81" s="33"/>
      <c r="L81" s="34">
        <f t="shared" si="9"/>
        <v>0</v>
      </c>
      <c r="M81" s="33">
        <v>15000</v>
      </c>
    </row>
    <row r="82" spans="1:13" x14ac:dyDescent="0.3">
      <c r="A82" s="52" t="s">
        <v>3921</v>
      </c>
      <c r="B82" s="53" t="s">
        <v>3920</v>
      </c>
      <c r="C82" s="54">
        <v>43082</v>
      </c>
      <c r="D82" s="103">
        <v>633</v>
      </c>
      <c r="E82" s="27">
        <v>43074</v>
      </c>
      <c r="F82" s="76" t="s">
        <v>631</v>
      </c>
      <c r="G82" s="29" t="s">
        <v>214</v>
      </c>
      <c r="H82" s="67" t="s">
        <v>549</v>
      </c>
      <c r="I82" s="31" t="s">
        <v>142</v>
      </c>
      <c r="J82" s="32">
        <v>4</v>
      </c>
      <c r="K82" s="33">
        <v>1210</v>
      </c>
      <c r="L82" s="34">
        <f t="shared" si="9"/>
        <v>774.4</v>
      </c>
      <c r="M82" s="33">
        <f t="shared" ref="M82:M97" si="10">J82*K82+L82</f>
        <v>5614.4</v>
      </c>
    </row>
    <row r="83" spans="1:13" x14ac:dyDescent="0.3">
      <c r="A83" s="52" t="s">
        <v>3921</v>
      </c>
      <c r="B83" s="53" t="s">
        <v>3920</v>
      </c>
      <c r="C83" s="54">
        <v>43082</v>
      </c>
      <c r="D83" s="103">
        <v>633</v>
      </c>
      <c r="E83" s="27">
        <v>43074</v>
      </c>
      <c r="F83" s="76" t="s">
        <v>631</v>
      </c>
      <c r="G83" s="29" t="s">
        <v>214</v>
      </c>
      <c r="H83" s="67" t="s">
        <v>3355</v>
      </c>
      <c r="I83" s="31" t="s">
        <v>142</v>
      </c>
      <c r="J83" s="32">
        <v>6</v>
      </c>
      <c r="K83" s="33">
        <v>585.19000000000005</v>
      </c>
      <c r="L83" s="34">
        <f t="shared" ref="L83:L97" si="11">J83*K83*0.16</f>
        <v>561.78240000000005</v>
      </c>
      <c r="M83" s="33">
        <f t="shared" si="10"/>
        <v>4072.9224000000004</v>
      </c>
    </row>
    <row r="84" spans="1:13" x14ac:dyDescent="0.3">
      <c r="A84" s="52" t="s">
        <v>3921</v>
      </c>
      <c r="B84" s="53" t="s">
        <v>3920</v>
      </c>
      <c r="C84" s="54">
        <v>43082</v>
      </c>
      <c r="D84" s="103">
        <v>633</v>
      </c>
      <c r="E84" s="27">
        <v>43074</v>
      </c>
      <c r="F84" s="76" t="s">
        <v>631</v>
      </c>
      <c r="G84" s="29" t="s">
        <v>214</v>
      </c>
      <c r="H84" s="67" t="s">
        <v>3356</v>
      </c>
      <c r="I84" s="31" t="s">
        <v>142</v>
      </c>
      <c r="J84" s="32">
        <v>2</v>
      </c>
      <c r="K84" s="33">
        <v>1560</v>
      </c>
      <c r="L84" s="34">
        <f t="shared" si="11"/>
        <v>499.2</v>
      </c>
      <c r="M84" s="33">
        <f t="shared" si="10"/>
        <v>3619.2</v>
      </c>
    </row>
    <row r="85" spans="1:13" x14ac:dyDescent="0.3">
      <c r="A85" s="52" t="s">
        <v>3921</v>
      </c>
      <c r="B85" s="53" t="s">
        <v>3920</v>
      </c>
      <c r="C85" s="54">
        <v>43082</v>
      </c>
      <c r="D85" s="103">
        <v>633</v>
      </c>
      <c r="E85" s="27">
        <v>43074</v>
      </c>
      <c r="F85" s="76" t="s">
        <v>631</v>
      </c>
      <c r="G85" s="29" t="s">
        <v>214</v>
      </c>
      <c r="H85" s="67" t="s">
        <v>76</v>
      </c>
      <c r="I85" s="31" t="s">
        <v>142</v>
      </c>
      <c r="J85" s="32">
        <v>2</v>
      </c>
      <c r="K85" s="33">
        <v>1560</v>
      </c>
      <c r="L85" s="34">
        <f t="shared" si="11"/>
        <v>499.2</v>
      </c>
      <c r="M85" s="33">
        <f t="shared" si="10"/>
        <v>3619.2</v>
      </c>
    </row>
    <row r="86" spans="1:13" x14ac:dyDescent="0.3">
      <c r="A86" s="52" t="s">
        <v>3929</v>
      </c>
      <c r="B86" s="53" t="s">
        <v>3928</v>
      </c>
      <c r="C86" s="54">
        <v>43088</v>
      </c>
      <c r="D86" s="103" t="s">
        <v>3417</v>
      </c>
      <c r="E86" s="27">
        <v>43076</v>
      </c>
      <c r="F86" s="76" t="s">
        <v>804</v>
      </c>
      <c r="G86" s="29" t="s">
        <v>297</v>
      </c>
      <c r="H86" s="67" t="s">
        <v>3418</v>
      </c>
      <c r="I86" s="31" t="s">
        <v>96</v>
      </c>
      <c r="J86" s="32">
        <v>10</v>
      </c>
      <c r="K86" s="33">
        <v>480</v>
      </c>
      <c r="L86" s="34">
        <f t="shared" si="11"/>
        <v>768</v>
      </c>
      <c r="M86" s="33">
        <f t="shared" si="10"/>
        <v>5568</v>
      </c>
    </row>
    <row r="87" spans="1:13" x14ac:dyDescent="0.3">
      <c r="A87" s="52" t="s">
        <v>3929</v>
      </c>
      <c r="B87" s="53" t="s">
        <v>3928</v>
      </c>
      <c r="C87" s="54">
        <v>43088</v>
      </c>
      <c r="D87" s="103" t="s">
        <v>3417</v>
      </c>
      <c r="E87" s="27">
        <v>43076</v>
      </c>
      <c r="F87" s="76" t="s">
        <v>804</v>
      </c>
      <c r="G87" s="29" t="s">
        <v>297</v>
      </c>
      <c r="H87" s="67" t="s">
        <v>500</v>
      </c>
      <c r="I87" s="31" t="s">
        <v>96</v>
      </c>
      <c r="J87" s="32">
        <v>100</v>
      </c>
      <c r="K87" s="33">
        <v>60</v>
      </c>
      <c r="L87" s="34">
        <f t="shared" si="11"/>
        <v>960</v>
      </c>
      <c r="M87" s="33">
        <f t="shared" si="10"/>
        <v>6960</v>
      </c>
    </row>
    <row r="88" spans="1:13" x14ac:dyDescent="0.3">
      <c r="A88" s="52" t="s">
        <v>3929</v>
      </c>
      <c r="B88" s="53" t="s">
        <v>3928</v>
      </c>
      <c r="C88" s="54">
        <v>43088</v>
      </c>
      <c r="D88" s="103" t="s">
        <v>3417</v>
      </c>
      <c r="E88" s="27">
        <v>43076</v>
      </c>
      <c r="F88" s="76" t="s">
        <v>804</v>
      </c>
      <c r="G88" s="29" t="s">
        <v>297</v>
      </c>
      <c r="H88" s="67" t="s">
        <v>501</v>
      </c>
      <c r="I88" s="31" t="s">
        <v>96</v>
      </c>
      <c r="J88" s="32">
        <v>100</v>
      </c>
      <c r="K88" s="33">
        <v>30</v>
      </c>
      <c r="L88" s="34">
        <f t="shared" si="11"/>
        <v>480</v>
      </c>
      <c r="M88" s="33">
        <f t="shared" si="10"/>
        <v>3480</v>
      </c>
    </row>
    <row r="89" spans="1:13" x14ac:dyDescent="0.3">
      <c r="A89" s="52" t="s">
        <v>3929</v>
      </c>
      <c r="B89" s="53" t="s">
        <v>3928</v>
      </c>
      <c r="C89" s="54">
        <v>43088</v>
      </c>
      <c r="D89" s="103" t="s">
        <v>3417</v>
      </c>
      <c r="E89" s="27">
        <v>43076</v>
      </c>
      <c r="F89" s="76" t="s">
        <v>804</v>
      </c>
      <c r="G89" s="29" t="s">
        <v>297</v>
      </c>
      <c r="H89" s="67" t="s">
        <v>3419</v>
      </c>
      <c r="I89" s="31" t="s">
        <v>96</v>
      </c>
      <c r="J89" s="32">
        <v>100</v>
      </c>
      <c r="K89" s="33">
        <v>90</v>
      </c>
      <c r="L89" s="34">
        <f t="shared" si="11"/>
        <v>1440</v>
      </c>
      <c r="M89" s="33">
        <f t="shared" si="10"/>
        <v>10440</v>
      </c>
    </row>
    <row r="90" spans="1:13" x14ac:dyDescent="0.3">
      <c r="A90" s="52" t="s">
        <v>3924</v>
      </c>
      <c r="B90" s="53" t="s">
        <v>3922</v>
      </c>
      <c r="C90" s="54">
        <v>43087</v>
      </c>
      <c r="D90" s="103">
        <v>13</v>
      </c>
      <c r="E90" s="27">
        <v>43075</v>
      </c>
      <c r="F90" s="76" t="s">
        <v>630</v>
      </c>
      <c r="G90" s="29" t="s">
        <v>80</v>
      </c>
      <c r="H90" s="67" t="s">
        <v>81</v>
      </c>
      <c r="I90" s="31" t="s">
        <v>96</v>
      </c>
      <c r="J90" s="32">
        <v>100</v>
      </c>
      <c r="K90" s="33">
        <v>150.86199999999999</v>
      </c>
      <c r="L90" s="34">
        <f t="shared" si="11"/>
        <v>2413.7919999999999</v>
      </c>
      <c r="M90" s="33">
        <f t="shared" si="10"/>
        <v>17499.991999999998</v>
      </c>
    </row>
    <row r="91" spans="1:13" x14ac:dyDescent="0.3">
      <c r="A91" s="52" t="s">
        <v>3925</v>
      </c>
      <c r="B91" s="53" t="s">
        <v>3923</v>
      </c>
      <c r="C91" s="54">
        <v>43087</v>
      </c>
      <c r="D91" s="103">
        <v>21</v>
      </c>
      <c r="E91" s="27">
        <v>43075</v>
      </c>
      <c r="F91" s="76" t="s">
        <v>630</v>
      </c>
      <c r="G91" s="29" t="s">
        <v>80</v>
      </c>
      <c r="H91" s="67" t="s">
        <v>3445</v>
      </c>
      <c r="I91" s="31" t="s">
        <v>96</v>
      </c>
      <c r="J91" s="32">
        <v>40</v>
      </c>
      <c r="K91" s="33">
        <v>125</v>
      </c>
      <c r="L91" s="34">
        <f t="shared" si="11"/>
        <v>800</v>
      </c>
      <c r="M91" s="33">
        <f t="shared" si="10"/>
        <v>5800</v>
      </c>
    </row>
    <row r="92" spans="1:13" x14ac:dyDescent="0.3">
      <c r="A92" s="52" t="s">
        <v>3927</v>
      </c>
      <c r="B92" s="53" t="s">
        <v>3926</v>
      </c>
      <c r="C92" s="54">
        <v>43087</v>
      </c>
      <c r="D92" s="103">
        <v>26</v>
      </c>
      <c r="E92" s="27">
        <v>43075</v>
      </c>
      <c r="F92" s="76" t="s">
        <v>712</v>
      </c>
      <c r="G92" s="29" t="s">
        <v>80</v>
      </c>
      <c r="H92" s="67" t="s">
        <v>3454</v>
      </c>
      <c r="I92" s="31" t="s">
        <v>96</v>
      </c>
      <c r="J92" s="32">
        <v>3</v>
      </c>
      <c r="K92" s="33">
        <v>750</v>
      </c>
      <c r="L92" s="34">
        <f t="shared" si="11"/>
        <v>360</v>
      </c>
      <c r="M92" s="33">
        <f t="shared" si="10"/>
        <v>2610</v>
      </c>
    </row>
    <row r="93" spans="1:13" x14ac:dyDescent="0.3">
      <c r="A93" s="52" t="s">
        <v>4033</v>
      </c>
      <c r="B93" s="53" t="s">
        <v>4032</v>
      </c>
      <c r="C93" s="54">
        <v>43115</v>
      </c>
      <c r="D93" s="103">
        <v>7336</v>
      </c>
      <c r="E93" s="27">
        <v>43076</v>
      </c>
      <c r="F93" s="144" t="s">
        <v>3988</v>
      </c>
      <c r="G93" s="29" t="s">
        <v>3519</v>
      </c>
      <c r="H93" s="67" t="s">
        <v>3520</v>
      </c>
      <c r="I93" s="31" t="s">
        <v>424</v>
      </c>
      <c r="J93" s="32">
        <v>1</v>
      </c>
      <c r="K93" s="33">
        <v>3017.2413889999998</v>
      </c>
      <c r="L93" s="34">
        <f t="shared" si="11"/>
        <v>482.75862223999997</v>
      </c>
      <c r="M93" s="33">
        <f t="shared" si="10"/>
        <v>3500.0000112399998</v>
      </c>
    </row>
    <row r="94" spans="1:13" x14ac:dyDescent="0.3">
      <c r="A94" s="36"/>
      <c r="B94" s="36"/>
      <c r="C94" s="27"/>
      <c r="D94" s="103"/>
      <c r="E94" s="27"/>
      <c r="F94" s="37"/>
      <c r="G94" s="29"/>
      <c r="H94" s="67"/>
      <c r="I94" s="31"/>
      <c r="J94" s="32"/>
      <c r="K94" s="33"/>
      <c r="L94" s="34">
        <f t="shared" si="11"/>
        <v>0</v>
      </c>
      <c r="M94" s="33">
        <f t="shared" si="10"/>
        <v>0</v>
      </c>
    </row>
    <row r="95" spans="1:13" x14ac:dyDescent="0.3">
      <c r="A95" s="36"/>
      <c r="B95" s="36"/>
      <c r="C95" s="27"/>
      <c r="D95" s="103"/>
      <c r="E95" s="27"/>
      <c r="F95" s="37"/>
      <c r="G95" s="29"/>
      <c r="H95" s="67"/>
      <c r="I95" s="31"/>
      <c r="J95" s="32"/>
      <c r="K95" s="33"/>
      <c r="L95" s="34">
        <f t="shared" si="11"/>
        <v>0</v>
      </c>
      <c r="M95" s="33">
        <f t="shared" si="10"/>
        <v>0</v>
      </c>
    </row>
    <row r="96" spans="1:13" x14ac:dyDescent="0.3">
      <c r="A96" s="36"/>
      <c r="B96" s="36"/>
      <c r="C96" s="27"/>
      <c r="D96" s="43"/>
      <c r="E96" s="27"/>
      <c r="F96" s="27"/>
      <c r="G96" s="29"/>
      <c r="H96" s="67"/>
      <c r="I96" s="31"/>
      <c r="J96" s="32"/>
      <c r="K96" s="33"/>
      <c r="L96" s="34">
        <f t="shared" si="11"/>
        <v>0</v>
      </c>
      <c r="M96" s="33">
        <f t="shared" si="10"/>
        <v>0</v>
      </c>
    </row>
    <row r="97" spans="1:13" x14ac:dyDescent="0.3">
      <c r="A97" s="36"/>
      <c r="B97" s="36"/>
      <c r="C97" s="27"/>
      <c r="D97" s="43"/>
      <c r="E97" s="27"/>
      <c r="F97" s="27"/>
      <c r="G97" s="29"/>
      <c r="H97" s="67"/>
      <c r="I97" s="31"/>
      <c r="J97" s="32"/>
      <c r="K97" s="33"/>
      <c r="L97" s="34">
        <f t="shared" si="11"/>
        <v>0</v>
      </c>
      <c r="M97" s="33">
        <f t="shared" si="10"/>
        <v>0</v>
      </c>
    </row>
    <row r="98" spans="1:13" x14ac:dyDescent="0.3">
      <c r="A98" s="26"/>
      <c r="B98" s="26"/>
      <c r="C98" s="26"/>
      <c r="D98" s="28"/>
      <c r="E98" s="27"/>
      <c r="F98" s="27"/>
      <c r="G98" s="29"/>
      <c r="H98" s="67"/>
      <c r="I98" s="31"/>
      <c r="J98" s="32"/>
      <c r="K98" s="33"/>
      <c r="L98" s="34"/>
      <c r="M98" s="33">
        <f>SUM(M14:M97)</f>
        <v>754931.93881123979</v>
      </c>
    </row>
    <row r="100" spans="1:13" x14ac:dyDescent="0.3">
      <c r="A100" s="48" t="s">
        <v>35</v>
      </c>
      <c r="B100" s="46" t="s">
        <v>1624</v>
      </c>
    </row>
    <row r="101" spans="1:13" x14ac:dyDescent="0.3">
      <c r="A101" s="18"/>
      <c r="B101" s="15"/>
    </row>
    <row r="102" spans="1:13" x14ac:dyDescent="0.3">
      <c r="A102" s="18"/>
      <c r="B102" s="15"/>
      <c r="D102" s="62"/>
    </row>
    <row r="103" spans="1:13" x14ac:dyDescent="0.3">
      <c r="A103" s="18"/>
      <c r="B103" s="15"/>
    </row>
    <row r="104" spans="1:13" x14ac:dyDescent="0.3">
      <c r="A104" s="18"/>
      <c r="B104" s="15"/>
    </row>
    <row r="105" spans="1:13" x14ac:dyDescent="0.3">
      <c r="A105" s="18"/>
      <c r="B105" s="15"/>
    </row>
    <row r="106" spans="1:13" x14ac:dyDescent="0.3">
      <c r="A106" s="18"/>
      <c r="B106" s="15"/>
    </row>
    <row r="107" spans="1:13" x14ac:dyDescent="0.3">
      <c r="A107" s="18"/>
      <c r="B107" s="15"/>
    </row>
    <row r="108" spans="1:13" x14ac:dyDescent="0.3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x14ac:dyDescent="0.3">
      <c r="A109" s="261" t="s">
        <v>27</v>
      </c>
      <c r="B109" s="261"/>
      <c r="C109" s="261"/>
      <c r="D109" s="39"/>
      <c r="E109" s="261" t="s">
        <v>28</v>
      </c>
      <c r="F109" s="261"/>
      <c r="G109" s="39"/>
      <c r="H109" s="157" t="s">
        <v>29</v>
      </c>
      <c r="I109" s="39"/>
      <c r="J109" s="41"/>
      <c r="K109" s="157" t="s">
        <v>30</v>
      </c>
      <c r="L109" s="41"/>
      <c r="M109" s="39"/>
    </row>
    <row r="110" spans="1:13" ht="13.9" customHeight="1" x14ac:dyDescent="0.3">
      <c r="A110" s="263" t="s">
        <v>0</v>
      </c>
      <c r="B110" s="263"/>
      <c r="C110" s="263"/>
      <c r="D110" s="39"/>
      <c r="E110" s="262" t="s">
        <v>1</v>
      </c>
      <c r="F110" s="262"/>
      <c r="G110" s="39"/>
      <c r="H110" s="42" t="s">
        <v>2</v>
      </c>
      <c r="I110" s="39"/>
      <c r="J110" s="262" t="s">
        <v>31</v>
      </c>
      <c r="K110" s="262"/>
      <c r="L110" s="262"/>
      <c r="M110" s="39"/>
    </row>
    <row r="111" spans="1:13" x14ac:dyDescent="0.3">
      <c r="A111" s="253"/>
      <c r="B111" s="253"/>
      <c r="C111" s="253"/>
    </row>
    <row r="112" spans="1:13" s="15" customFormat="1" ht="15" customHeight="1" x14ac:dyDescent="0.25">
      <c r="A112" s="257" t="s">
        <v>6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</row>
  </sheetData>
  <customSheetViews>
    <customSheetView guid="{B46C6F73-E576-4327-952E-D30557363BE2}" showPageBreaks="1" topLeftCell="A79">
      <selection activeCell="G101" sqref="G101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A79">
      <selection activeCell="G101" sqref="G101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112:M112"/>
    <mergeCell ref="A11:B11"/>
    <mergeCell ref="C11:G11"/>
    <mergeCell ref="I11:M11"/>
    <mergeCell ref="E109:F109"/>
    <mergeCell ref="E110:F110"/>
    <mergeCell ref="J110:L110"/>
    <mergeCell ref="A109:C109"/>
    <mergeCell ref="A110:C1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73"/>
  <sheetViews>
    <sheetView topLeftCell="H43" workbookViewId="0">
      <selection activeCell="K63" sqref="K63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14062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8.75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8.75" x14ac:dyDescent="0.3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8.75" x14ac:dyDescent="0.3">
      <c r="A5" s="133" t="s">
        <v>7</v>
      </c>
      <c r="B5" s="48" t="s">
        <v>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9" customHeight="1" x14ac:dyDescent="0.3">
      <c r="A6" s="18"/>
      <c r="B6" s="18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1173</v>
      </c>
      <c r="D11" s="259"/>
      <c r="E11" s="259"/>
      <c r="F11" s="259"/>
      <c r="G11" s="259"/>
      <c r="H11" s="8" t="s">
        <v>13</v>
      </c>
      <c r="I11" s="260" t="s">
        <v>2894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x14ac:dyDescent="0.3">
      <c r="A14" s="52" t="s">
        <v>1474</v>
      </c>
      <c r="B14" s="53" t="s">
        <v>1473</v>
      </c>
      <c r="C14" s="54">
        <v>42944</v>
      </c>
      <c r="D14" s="75" t="s">
        <v>1174</v>
      </c>
      <c r="E14" s="76">
        <v>42935</v>
      </c>
      <c r="F14" s="76" t="s">
        <v>630</v>
      </c>
      <c r="G14" s="38" t="s">
        <v>58</v>
      </c>
      <c r="H14" s="77" t="s">
        <v>59</v>
      </c>
      <c r="I14" s="50" t="s">
        <v>60</v>
      </c>
      <c r="J14" s="78">
        <v>5</v>
      </c>
      <c r="K14" s="138">
        <v>2887.93</v>
      </c>
      <c r="L14" s="34">
        <f t="shared" ref="L14:L23" si="0">J14*K14*0.16</f>
        <v>2310.3440000000001</v>
      </c>
      <c r="M14" s="33">
        <f t="shared" ref="M14:M23" si="1">J14*K14+L14</f>
        <v>16749.993999999999</v>
      </c>
    </row>
    <row r="15" spans="1:13" x14ac:dyDescent="0.3">
      <c r="A15" s="52" t="s">
        <v>1474</v>
      </c>
      <c r="B15" s="53" t="s">
        <v>1473</v>
      </c>
      <c r="C15" s="54">
        <v>42944</v>
      </c>
      <c r="D15" s="75" t="s">
        <v>1175</v>
      </c>
      <c r="E15" s="76">
        <v>42935</v>
      </c>
      <c r="F15" s="76" t="s">
        <v>630</v>
      </c>
      <c r="G15" s="29" t="s">
        <v>58</v>
      </c>
      <c r="H15" s="77" t="s">
        <v>59</v>
      </c>
      <c r="I15" s="50" t="s">
        <v>60</v>
      </c>
      <c r="J15" s="78">
        <v>5</v>
      </c>
      <c r="K15" s="138">
        <v>2887.93</v>
      </c>
      <c r="L15" s="34">
        <f t="shared" si="0"/>
        <v>2310.3440000000001</v>
      </c>
      <c r="M15" s="33">
        <f t="shared" si="1"/>
        <v>16749.993999999999</v>
      </c>
    </row>
    <row r="16" spans="1:13" x14ac:dyDescent="0.3">
      <c r="A16" s="52" t="s">
        <v>1474</v>
      </c>
      <c r="B16" s="53" t="s">
        <v>1473</v>
      </c>
      <c r="C16" s="54">
        <v>42944</v>
      </c>
      <c r="D16" s="75" t="s">
        <v>1176</v>
      </c>
      <c r="E16" s="76">
        <v>42935</v>
      </c>
      <c r="F16" s="76" t="s">
        <v>630</v>
      </c>
      <c r="G16" s="29" t="s">
        <v>58</v>
      </c>
      <c r="H16" s="77" t="s">
        <v>59</v>
      </c>
      <c r="I16" s="50" t="s">
        <v>60</v>
      </c>
      <c r="J16" s="78">
        <v>5</v>
      </c>
      <c r="K16" s="138">
        <v>2887.93</v>
      </c>
      <c r="L16" s="34">
        <f t="shared" si="0"/>
        <v>2310.3440000000001</v>
      </c>
      <c r="M16" s="33">
        <f t="shared" si="1"/>
        <v>16749.993999999999</v>
      </c>
    </row>
    <row r="17" spans="1:13" x14ac:dyDescent="0.3">
      <c r="A17" s="52" t="s">
        <v>1474</v>
      </c>
      <c r="B17" s="53" t="s">
        <v>1473</v>
      </c>
      <c r="C17" s="54">
        <v>42944</v>
      </c>
      <c r="D17" s="92" t="s">
        <v>1177</v>
      </c>
      <c r="E17" s="76">
        <v>42935</v>
      </c>
      <c r="F17" s="76" t="s">
        <v>630</v>
      </c>
      <c r="G17" s="29" t="s">
        <v>58</v>
      </c>
      <c r="H17" s="77" t="s">
        <v>59</v>
      </c>
      <c r="I17" s="50" t="s">
        <v>60</v>
      </c>
      <c r="J17" s="78">
        <v>5</v>
      </c>
      <c r="K17" s="139">
        <v>2887.93</v>
      </c>
      <c r="L17" s="34">
        <f t="shared" si="0"/>
        <v>2310.3440000000001</v>
      </c>
      <c r="M17" s="33">
        <f t="shared" si="1"/>
        <v>16749.993999999999</v>
      </c>
    </row>
    <row r="18" spans="1:13" x14ac:dyDescent="0.3">
      <c r="A18" s="52" t="s">
        <v>1474</v>
      </c>
      <c r="B18" s="53" t="s">
        <v>1473</v>
      </c>
      <c r="C18" s="54">
        <v>42944</v>
      </c>
      <c r="D18" s="92" t="s">
        <v>1184</v>
      </c>
      <c r="E18" s="76">
        <v>42936</v>
      </c>
      <c r="F18" s="76" t="s">
        <v>631</v>
      </c>
      <c r="G18" s="29" t="s">
        <v>58</v>
      </c>
      <c r="H18" s="67" t="s">
        <v>1186</v>
      </c>
      <c r="I18" s="31" t="s">
        <v>71</v>
      </c>
      <c r="J18" s="32">
        <v>80</v>
      </c>
      <c r="K18" s="140">
        <v>1100</v>
      </c>
      <c r="L18" s="34">
        <f t="shared" si="0"/>
        <v>14080</v>
      </c>
      <c r="M18" s="33">
        <f t="shared" si="1"/>
        <v>102080</v>
      </c>
    </row>
    <row r="19" spans="1:13" x14ac:dyDescent="0.3">
      <c r="A19" s="52" t="s">
        <v>1474</v>
      </c>
      <c r="B19" s="53" t="s">
        <v>1473</v>
      </c>
      <c r="C19" s="54">
        <v>42944</v>
      </c>
      <c r="D19" s="92" t="s">
        <v>1184</v>
      </c>
      <c r="E19" s="76">
        <v>42936</v>
      </c>
      <c r="F19" s="76" t="s">
        <v>631</v>
      </c>
      <c r="G19" s="29" t="s">
        <v>58</v>
      </c>
      <c r="H19" s="67" t="s">
        <v>78</v>
      </c>
      <c r="I19" s="31" t="s">
        <v>79</v>
      </c>
      <c r="J19" s="32">
        <v>80</v>
      </c>
      <c r="K19" s="140">
        <v>450</v>
      </c>
      <c r="L19" s="34">
        <f t="shared" si="0"/>
        <v>5760</v>
      </c>
      <c r="M19" s="33">
        <f t="shared" si="1"/>
        <v>41760</v>
      </c>
    </row>
    <row r="20" spans="1:13" s="14" customFormat="1" ht="13.5" x14ac:dyDescent="0.25">
      <c r="A20" s="52" t="s">
        <v>1474</v>
      </c>
      <c r="B20" s="53" t="s">
        <v>1473</v>
      </c>
      <c r="C20" s="54">
        <v>42944</v>
      </c>
      <c r="D20" s="92" t="s">
        <v>1185</v>
      </c>
      <c r="E20" s="76">
        <v>42936</v>
      </c>
      <c r="F20" s="76" t="s">
        <v>631</v>
      </c>
      <c r="G20" s="29" t="s">
        <v>58</v>
      </c>
      <c r="H20" s="67" t="s">
        <v>1186</v>
      </c>
      <c r="I20" s="31" t="s">
        <v>71</v>
      </c>
      <c r="J20" s="32">
        <v>80</v>
      </c>
      <c r="K20" s="140">
        <v>1350</v>
      </c>
      <c r="L20" s="34">
        <f t="shared" si="0"/>
        <v>17280</v>
      </c>
      <c r="M20" s="33">
        <f t="shared" si="1"/>
        <v>125280</v>
      </c>
    </row>
    <row r="21" spans="1:13" x14ac:dyDescent="0.3">
      <c r="A21" s="52" t="s">
        <v>1474</v>
      </c>
      <c r="B21" s="53" t="s">
        <v>1473</v>
      </c>
      <c r="C21" s="54">
        <v>42944</v>
      </c>
      <c r="D21" s="92" t="s">
        <v>1185</v>
      </c>
      <c r="E21" s="76">
        <v>42936</v>
      </c>
      <c r="F21" s="76" t="s">
        <v>631</v>
      </c>
      <c r="G21" s="29" t="s">
        <v>58</v>
      </c>
      <c r="H21" s="68" t="s">
        <v>78</v>
      </c>
      <c r="I21" s="31" t="s">
        <v>79</v>
      </c>
      <c r="J21" s="32">
        <v>80</v>
      </c>
      <c r="K21" s="140">
        <v>450</v>
      </c>
      <c r="L21" s="34">
        <f t="shared" si="0"/>
        <v>5760</v>
      </c>
      <c r="M21" s="33">
        <f t="shared" si="1"/>
        <v>41760</v>
      </c>
    </row>
    <row r="22" spans="1:13" x14ac:dyDescent="0.3">
      <c r="A22" s="52" t="s">
        <v>1474</v>
      </c>
      <c r="B22" s="53" t="s">
        <v>1473</v>
      </c>
      <c r="C22" s="54">
        <v>42944</v>
      </c>
      <c r="D22" s="92" t="s">
        <v>1187</v>
      </c>
      <c r="E22" s="76">
        <v>42936</v>
      </c>
      <c r="F22" s="76" t="s">
        <v>630</v>
      </c>
      <c r="G22" s="29" t="s">
        <v>58</v>
      </c>
      <c r="H22" s="68" t="s">
        <v>59</v>
      </c>
      <c r="I22" s="31" t="s">
        <v>60</v>
      </c>
      <c r="J22" s="32">
        <v>5</v>
      </c>
      <c r="K22" s="140">
        <v>2887.93</v>
      </c>
      <c r="L22" s="34">
        <f t="shared" si="0"/>
        <v>2310.3440000000001</v>
      </c>
      <c r="M22" s="33">
        <f t="shared" si="1"/>
        <v>16749.993999999999</v>
      </c>
    </row>
    <row r="23" spans="1:13" x14ac:dyDescent="0.3">
      <c r="A23" s="52" t="s">
        <v>1474</v>
      </c>
      <c r="B23" s="53" t="s">
        <v>1473</v>
      </c>
      <c r="C23" s="54">
        <v>42944</v>
      </c>
      <c r="D23" s="92" t="s">
        <v>1188</v>
      </c>
      <c r="E23" s="76">
        <v>42936</v>
      </c>
      <c r="F23" s="76" t="s">
        <v>630</v>
      </c>
      <c r="G23" s="29" t="s">
        <v>58</v>
      </c>
      <c r="H23" s="68" t="s">
        <v>59</v>
      </c>
      <c r="I23" s="31" t="s">
        <v>60</v>
      </c>
      <c r="J23" s="32">
        <v>5</v>
      </c>
      <c r="K23" s="140">
        <v>2887.93</v>
      </c>
      <c r="L23" s="34">
        <f t="shared" si="0"/>
        <v>2310.3440000000001</v>
      </c>
      <c r="M23" s="33">
        <f t="shared" si="1"/>
        <v>16749.993999999999</v>
      </c>
    </row>
    <row r="24" spans="1:13" x14ac:dyDescent="0.3">
      <c r="A24" s="52" t="s">
        <v>1968</v>
      </c>
      <c r="B24" s="53" t="s">
        <v>1967</v>
      </c>
      <c r="C24" s="54">
        <v>42955</v>
      </c>
      <c r="D24" s="92" t="s">
        <v>1219</v>
      </c>
      <c r="E24" s="76">
        <v>42935</v>
      </c>
      <c r="F24" s="76" t="s">
        <v>630</v>
      </c>
      <c r="G24" s="29" t="s">
        <v>58</v>
      </c>
      <c r="H24" s="68" t="s">
        <v>59</v>
      </c>
      <c r="I24" s="31" t="s">
        <v>60</v>
      </c>
      <c r="J24" s="32">
        <v>5</v>
      </c>
      <c r="K24" s="140">
        <v>2887.93</v>
      </c>
      <c r="L24" s="34">
        <f t="shared" ref="L24:L39" si="2">J24*K24*0.16</f>
        <v>2310.3440000000001</v>
      </c>
      <c r="M24" s="33">
        <f t="shared" ref="M24:M30" si="3">J24*K24+L24</f>
        <v>16749.993999999999</v>
      </c>
    </row>
    <row r="25" spans="1:13" x14ac:dyDescent="0.3">
      <c r="A25" s="52" t="s">
        <v>1970</v>
      </c>
      <c r="B25" s="53" t="s">
        <v>1969</v>
      </c>
      <c r="C25" s="54">
        <v>42955</v>
      </c>
      <c r="D25" s="92" t="s">
        <v>1220</v>
      </c>
      <c r="E25" s="76">
        <v>42935</v>
      </c>
      <c r="F25" s="76" t="s">
        <v>630</v>
      </c>
      <c r="G25" s="29" t="s">
        <v>58</v>
      </c>
      <c r="H25" s="68" t="s">
        <v>59</v>
      </c>
      <c r="I25" s="31" t="s">
        <v>60</v>
      </c>
      <c r="J25" s="32">
        <v>5</v>
      </c>
      <c r="K25" s="140">
        <v>2887.93</v>
      </c>
      <c r="L25" s="34">
        <f t="shared" si="2"/>
        <v>2310.3440000000001</v>
      </c>
      <c r="M25" s="33">
        <f t="shared" si="3"/>
        <v>16749.993999999999</v>
      </c>
    </row>
    <row r="26" spans="1:13" x14ac:dyDescent="0.3">
      <c r="A26" s="52" t="s">
        <v>1972</v>
      </c>
      <c r="B26" s="53" t="s">
        <v>1971</v>
      </c>
      <c r="C26" s="54">
        <v>42955</v>
      </c>
      <c r="D26" s="92" t="s">
        <v>1221</v>
      </c>
      <c r="E26" s="76">
        <v>42935</v>
      </c>
      <c r="F26" s="76" t="s">
        <v>630</v>
      </c>
      <c r="G26" s="29" t="s">
        <v>58</v>
      </c>
      <c r="H26" s="68" t="s">
        <v>59</v>
      </c>
      <c r="I26" s="31" t="s">
        <v>60</v>
      </c>
      <c r="J26" s="32">
        <v>5</v>
      </c>
      <c r="K26" s="140">
        <v>2887.93</v>
      </c>
      <c r="L26" s="34">
        <f t="shared" si="2"/>
        <v>2310.3440000000001</v>
      </c>
      <c r="M26" s="33">
        <f t="shared" si="3"/>
        <v>16749.993999999999</v>
      </c>
    </row>
    <row r="27" spans="1:13" x14ac:dyDescent="0.3">
      <c r="A27" s="52" t="s">
        <v>1974</v>
      </c>
      <c r="B27" s="53" t="s">
        <v>1973</v>
      </c>
      <c r="C27" s="54">
        <v>42955</v>
      </c>
      <c r="D27" s="92" t="s">
        <v>1222</v>
      </c>
      <c r="E27" s="76">
        <v>42935</v>
      </c>
      <c r="F27" s="76" t="s">
        <v>630</v>
      </c>
      <c r="G27" s="29" t="s">
        <v>58</v>
      </c>
      <c r="H27" s="68" t="s">
        <v>59</v>
      </c>
      <c r="I27" s="31" t="s">
        <v>60</v>
      </c>
      <c r="J27" s="32">
        <v>5</v>
      </c>
      <c r="K27" s="140">
        <v>2887.93</v>
      </c>
      <c r="L27" s="34">
        <f t="shared" si="2"/>
        <v>2310.3440000000001</v>
      </c>
      <c r="M27" s="33">
        <f t="shared" si="3"/>
        <v>16749.993999999999</v>
      </c>
    </row>
    <row r="28" spans="1:13" x14ac:dyDescent="0.3">
      <c r="A28" s="52" t="s">
        <v>1976</v>
      </c>
      <c r="B28" s="53" t="s">
        <v>1975</v>
      </c>
      <c r="C28" s="54">
        <v>42955</v>
      </c>
      <c r="D28" s="92" t="s">
        <v>1232</v>
      </c>
      <c r="E28" s="76">
        <v>42937</v>
      </c>
      <c r="F28" s="76" t="s">
        <v>631</v>
      </c>
      <c r="G28" s="29" t="s">
        <v>58</v>
      </c>
      <c r="H28" s="68" t="s">
        <v>76</v>
      </c>
      <c r="I28" s="31" t="s">
        <v>71</v>
      </c>
      <c r="J28" s="32">
        <v>10</v>
      </c>
      <c r="K28" s="140">
        <v>1450</v>
      </c>
      <c r="L28" s="34">
        <f t="shared" si="2"/>
        <v>2320</v>
      </c>
      <c r="M28" s="33">
        <f t="shared" si="3"/>
        <v>16820</v>
      </c>
    </row>
    <row r="29" spans="1:13" x14ac:dyDescent="0.3">
      <c r="A29" s="52" t="s">
        <v>1976</v>
      </c>
      <c r="B29" s="53" t="s">
        <v>1975</v>
      </c>
      <c r="C29" s="54">
        <v>42955</v>
      </c>
      <c r="D29" s="92" t="s">
        <v>1232</v>
      </c>
      <c r="E29" s="76">
        <v>42937</v>
      </c>
      <c r="F29" s="76" t="s">
        <v>631</v>
      </c>
      <c r="G29" s="29" t="s">
        <v>58</v>
      </c>
      <c r="H29" s="68" t="s">
        <v>77</v>
      </c>
      <c r="I29" s="31" t="s">
        <v>71</v>
      </c>
      <c r="J29" s="32">
        <v>10</v>
      </c>
      <c r="K29" s="140">
        <v>1400</v>
      </c>
      <c r="L29" s="34">
        <f t="shared" si="2"/>
        <v>2240</v>
      </c>
      <c r="M29" s="33">
        <f t="shared" si="3"/>
        <v>16240</v>
      </c>
    </row>
    <row r="30" spans="1:13" x14ac:dyDescent="0.3">
      <c r="A30" s="52" t="s">
        <v>1976</v>
      </c>
      <c r="B30" s="53" t="s">
        <v>1975</v>
      </c>
      <c r="C30" s="54">
        <v>42955</v>
      </c>
      <c r="D30" s="92" t="s">
        <v>1232</v>
      </c>
      <c r="E30" s="76">
        <v>42937</v>
      </c>
      <c r="F30" s="76" t="s">
        <v>631</v>
      </c>
      <c r="G30" s="29" t="s">
        <v>58</v>
      </c>
      <c r="H30" s="68" t="s">
        <v>78</v>
      </c>
      <c r="I30" s="31" t="s">
        <v>79</v>
      </c>
      <c r="J30" s="32">
        <v>20</v>
      </c>
      <c r="K30" s="140">
        <v>450</v>
      </c>
      <c r="L30" s="34">
        <f t="shared" si="2"/>
        <v>1440</v>
      </c>
      <c r="M30" s="33">
        <f t="shared" si="3"/>
        <v>10440</v>
      </c>
    </row>
    <row r="31" spans="1:13" ht="25.5" x14ac:dyDescent="0.3">
      <c r="A31" s="52" t="s">
        <v>1966</v>
      </c>
      <c r="B31" s="53" t="s">
        <v>1965</v>
      </c>
      <c r="C31" s="54">
        <v>42951</v>
      </c>
      <c r="D31" s="92"/>
      <c r="E31" s="76"/>
      <c r="F31" s="76" t="s">
        <v>42</v>
      </c>
      <c r="G31" s="29" t="s">
        <v>41</v>
      </c>
      <c r="H31" s="68" t="s">
        <v>1285</v>
      </c>
      <c r="I31" s="31"/>
      <c r="J31" s="32"/>
      <c r="K31" s="140"/>
      <c r="L31" s="34">
        <f t="shared" si="2"/>
        <v>0</v>
      </c>
      <c r="M31" s="33">
        <v>10200</v>
      </c>
    </row>
    <row r="32" spans="1:13" x14ac:dyDescent="0.3">
      <c r="A32" s="52" t="s">
        <v>1979</v>
      </c>
      <c r="B32" s="53" t="s">
        <v>1977</v>
      </c>
      <c r="C32" s="54">
        <v>42961</v>
      </c>
      <c r="D32" s="92" t="s">
        <v>1287</v>
      </c>
      <c r="E32" s="76">
        <v>42949</v>
      </c>
      <c r="F32" s="76" t="s">
        <v>639</v>
      </c>
      <c r="G32" s="29" t="s">
        <v>58</v>
      </c>
      <c r="H32" s="68" t="s">
        <v>1288</v>
      </c>
      <c r="I32" s="31" t="s">
        <v>231</v>
      </c>
      <c r="J32" s="32">
        <v>96</v>
      </c>
      <c r="K32" s="140">
        <v>350</v>
      </c>
      <c r="L32" s="34">
        <f t="shared" si="2"/>
        <v>5376</v>
      </c>
      <c r="M32" s="33">
        <f t="shared" ref="M32:M39" si="4">J32*K32+L32</f>
        <v>38976</v>
      </c>
    </row>
    <row r="33" spans="1:13" x14ac:dyDescent="0.3">
      <c r="A33" s="52" t="s">
        <v>1980</v>
      </c>
      <c r="B33" s="53" t="s">
        <v>1978</v>
      </c>
      <c r="C33" s="54">
        <v>42961</v>
      </c>
      <c r="D33" s="92" t="s">
        <v>1289</v>
      </c>
      <c r="E33" s="76">
        <v>42949</v>
      </c>
      <c r="F33" s="76" t="s">
        <v>639</v>
      </c>
      <c r="G33" s="29" t="s">
        <v>58</v>
      </c>
      <c r="H33" s="68" t="s">
        <v>323</v>
      </c>
      <c r="I33" s="31" t="s">
        <v>231</v>
      </c>
      <c r="J33" s="32">
        <v>96</v>
      </c>
      <c r="K33" s="140">
        <v>350</v>
      </c>
      <c r="L33" s="34">
        <f t="shared" si="2"/>
        <v>5376</v>
      </c>
      <c r="M33" s="33">
        <f t="shared" si="4"/>
        <v>38976</v>
      </c>
    </row>
    <row r="34" spans="1:13" x14ac:dyDescent="0.3">
      <c r="A34" s="52" t="s">
        <v>1982</v>
      </c>
      <c r="B34" s="53" t="s">
        <v>1981</v>
      </c>
      <c r="C34" s="54">
        <v>42961</v>
      </c>
      <c r="D34" s="92" t="s">
        <v>1295</v>
      </c>
      <c r="E34" s="76">
        <v>42949</v>
      </c>
      <c r="F34" s="76" t="s">
        <v>666</v>
      </c>
      <c r="G34" s="29" t="s">
        <v>58</v>
      </c>
      <c r="H34" s="68" t="s">
        <v>235</v>
      </c>
      <c r="I34" s="31" t="s">
        <v>96</v>
      </c>
      <c r="J34" s="32">
        <v>8</v>
      </c>
      <c r="K34" s="140">
        <v>716.1</v>
      </c>
      <c r="L34" s="34">
        <f t="shared" si="2"/>
        <v>916.60800000000006</v>
      </c>
      <c r="M34" s="33">
        <f t="shared" si="4"/>
        <v>6645.4080000000004</v>
      </c>
    </row>
    <row r="35" spans="1:13" ht="25.5" x14ac:dyDescent="0.3">
      <c r="A35" s="52" t="s">
        <v>1985</v>
      </c>
      <c r="B35" s="53" t="s">
        <v>1983</v>
      </c>
      <c r="C35" s="54">
        <v>42968</v>
      </c>
      <c r="D35" s="92" t="s">
        <v>1566</v>
      </c>
      <c r="E35" s="76">
        <v>42954</v>
      </c>
      <c r="F35" s="76" t="s">
        <v>639</v>
      </c>
      <c r="G35" s="38" t="s">
        <v>1567</v>
      </c>
      <c r="H35" s="68" t="s">
        <v>1568</v>
      </c>
      <c r="I35" s="31" t="s">
        <v>231</v>
      </c>
      <c r="J35" s="32">
        <v>96</v>
      </c>
      <c r="K35" s="140">
        <v>562.5</v>
      </c>
      <c r="L35" s="34">
        <f t="shared" si="2"/>
        <v>8640</v>
      </c>
      <c r="M35" s="33">
        <f t="shared" si="4"/>
        <v>62640</v>
      </c>
    </row>
    <row r="36" spans="1:13" ht="25.5" x14ac:dyDescent="0.3">
      <c r="A36" s="52" t="s">
        <v>1986</v>
      </c>
      <c r="B36" s="53" t="s">
        <v>1984</v>
      </c>
      <c r="C36" s="54">
        <v>42968</v>
      </c>
      <c r="D36" s="92" t="s">
        <v>1569</v>
      </c>
      <c r="E36" s="76">
        <v>42954</v>
      </c>
      <c r="F36" s="76" t="s">
        <v>639</v>
      </c>
      <c r="G36" s="38" t="s">
        <v>1567</v>
      </c>
      <c r="H36" s="68" t="s">
        <v>1570</v>
      </c>
      <c r="I36" s="31" t="s">
        <v>231</v>
      </c>
      <c r="J36" s="32">
        <v>96</v>
      </c>
      <c r="K36" s="140">
        <v>145.83000000000001</v>
      </c>
      <c r="L36" s="34">
        <f t="shared" si="2"/>
        <v>2239.9488000000001</v>
      </c>
      <c r="M36" s="33">
        <f t="shared" si="4"/>
        <v>16239.6288</v>
      </c>
    </row>
    <row r="37" spans="1:13" ht="25.5" x14ac:dyDescent="0.3">
      <c r="A37" s="52" t="s">
        <v>1988</v>
      </c>
      <c r="B37" s="53" t="s">
        <v>1987</v>
      </c>
      <c r="C37" s="54">
        <v>42968</v>
      </c>
      <c r="D37" s="92" t="s">
        <v>1571</v>
      </c>
      <c r="E37" s="76">
        <v>42954</v>
      </c>
      <c r="F37" s="76" t="s">
        <v>639</v>
      </c>
      <c r="G37" s="38" t="s">
        <v>1567</v>
      </c>
      <c r="H37" s="68" t="s">
        <v>1572</v>
      </c>
      <c r="I37" s="31" t="s">
        <v>231</v>
      </c>
      <c r="J37" s="32">
        <v>48</v>
      </c>
      <c r="K37" s="140">
        <v>145.83000000000001</v>
      </c>
      <c r="L37" s="34">
        <f t="shared" si="2"/>
        <v>1119.9744000000001</v>
      </c>
      <c r="M37" s="33">
        <f t="shared" si="4"/>
        <v>8119.8144000000002</v>
      </c>
    </row>
    <row r="38" spans="1:13" ht="25.5" x14ac:dyDescent="0.3">
      <c r="A38" s="52" t="s">
        <v>1990</v>
      </c>
      <c r="B38" s="53" t="s">
        <v>1989</v>
      </c>
      <c r="C38" s="54">
        <v>42968</v>
      </c>
      <c r="D38" s="92" t="s">
        <v>1573</v>
      </c>
      <c r="E38" s="76">
        <v>42954</v>
      </c>
      <c r="F38" s="76" t="s">
        <v>639</v>
      </c>
      <c r="G38" s="38" t="s">
        <v>1567</v>
      </c>
      <c r="H38" s="68" t="s">
        <v>251</v>
      </c>
      <c r="I38" s="31" t="s">
        <v>231</v>
      </c>
      <c r="J38" s="32">
        <v>96</v>
      </c>
      <c r="K38" s="140">
        <v>145.83000000000001</v>
      </c>
      <c r="L38" s="34">
        <f t="shared" si="2"/>
        <v>2239.9488000000001</v>
      </c>
      <c r="M38" s="33">
        <f t="shared" si="4"/>
        <v>16239.6288</v>
      </c>
    </row>
    <row r="39" spans="1:13" ht="25.5" x14ac:dyDescent="0.3">
      <c r="A39" s="52" t="s">
        <v>1964</v>
      </c>
      <c r="B39" s="53" t="s">
        <v>1963</v>
      </c>
      <c r="C39" s="54">
        <v>42968</v>
      </c>
      <c r="D39" s="92" t="s">
        <v>1574</v>
      </c>
      <c r="E39" s="76">
        <v>42954</v>
      </c>
      <c r="F39" s="76" t="s">
        <v>639</v>
      </c>
      <c r="G39" s="38" t="s">
        <v>1567</v>
      </c>
      <c r="H39" s="68" t="s">
        <v>233</v>
      </c>
      <c r="I39" s="31" t="s">
        <v>231</v>
      </c>
      <c r="J39" s="32">
        <v>96</v>
      </c>
      <c r="K39" s="140">
        <v>20.83</v>
      </c>
      <c r="L39" s="34">
        <f t="shared" si="2"/>
        <v>319.94880000000001</v>
      </c>
      <c r="M39" s="33">
        <f t="shared" si="4"/>
        <v>2319.6288</v>
      </c>
    </row>
    <row r="40" spans="1:13" ht="25.5" x14ac:dyDescent="0.3">
      <c r="A40" s="52" t="s">
        <v>2256</v>
      </c>
      <c r="B40" s="53" t="s">
        <v>2254</v>
      </c>
      <c r="C40" s="54">
        <v>42986</v>
      </c>
      <c r="D40" s="92"/>
      <c r="E40" s="76"/>
      <c r="F40" s="76" t="s">
        <v>42</v>
      </c>
      <c r="G40" s="29" t="s">
        <v>41</v>
      </c>
      <c r="H40" s="68" t="s">
        <v>1660</v>
      </c>
      <c r="I40" s="31"/>
      <c r="J40" s="32"/>
      <c r="K40" s="33"/>
      <c r="L40" s="34">
        <f>J40*K40*0.16</f>
        <v>0</v>
      </c>
      <c r="M40" s="33">
        <v>19500</v>
      </c>
    </row>
    <row r="41" spans="1:13" ht="25.5" x14ac:dyDescent="0.3">
      <c r="A41" s="52" t="s">
        <v>2257</v>
      </c>
      <c r="B41" s="53" t="s">
        <v>2255</v>
      </c>
      <c r="C41" s="54">
        <v>42993</v>
      </c>
      <c r="D41" s="92"/>
      <c r="E41" s="76"/>
      <c r="F41" s="76" t="s">
        <v>42</v>
      </c>
      <c r="G41" s="29" t="s">
        <v>41</v>
      </c>
      <c r="H41" s="68" t="s">
        <v>1667</v>
      </c>
      <c r="I41" s="31"/>
      <c r="J41" s="32"/>
      <c r="K41" s="33"/>
      <c r="L41" s="34">
        <f t="shared" ref="L41:L52" si="5">J41*K41*0.16</f>
        <v>0</v>
      </c>
      <c r="M41" s="33">
        <v>16500</v>
      </c>
    </row>
    <row r="42" spans="1:13" x14ac:dyDescent="0.3">
      <c r="A42" s="52" t="s">
        <v>2259</v>
      </c>
      <c r="B42" s="53" t="s">
        <v>2258</v>
      </c>
      <c r="C42" s="54">
        <v>42996</v>
      </c>
      <c r="D42" s="92" t="s">
        <v>2054</v>
      </c>
      <c r="E42" s="76">
        <v>42986</v>
      </c>
      <c r="F42" s="76" t="s">
        <v>630</v>
      </c>
      <c r="G42" s="29" t="s">
        <v>58</v>
      </c>
      <c r="H42" s="68" t="s">
        <v>59</v>
      </c>
      <c r="I42" s="31" t="s">
        <v>60</v>
      </c>
      <c r="J42" s="32">
        <v>5</v>
      </c>
      <c r="K42" s="33">
        <v>2974.13</v>
      </c>
      <c r="L42" s="34">
        <f t="shared" si="5"/>
        <v>2379.3040000000001</v>
      </c>
      <c r="M42" s="33">
        <f>J42*K42+L42</f>
        <v>17249.954000000002</v>
      </c>
    </row>
    <row r="43" spans="1:13" x14ac:dyDescent="0.3">
      <c r="A43" s="52" t="s">
        <v>2269</v>
      </c>
      <c r="B43" s="53" t="s">
        <v>2260</v>
      </c>
      <c r="C43" s="54">
        <v>42996</v>
      </c>
      <c r="D43" s="92" t="s">
        <v>2055</v>
      </c>
      <c r="E43" s="76">
        <v>42986</v>
      </c>
      <c r="F43" s="76" t="s">
        <v>630</v>
      </c>
      <c r="G43" s="29" t="s">
        <v>58</v>
      </c>
      <c r="H43" s="68" t="s">
        <v>59</v>
      </c>
      <c r="I43" s="31" t="s">
        <v>60</v>
      </c>
      <c r="J43" s="32">
        <v>5</v>
      </c>
      <c r="K43" s="33">
        <v>2974.13</v>
      </c>
      <c r="L43" s="34">
        <f t="shared" si="5"/>
        <v>2379.3040000000001</v>
      </c>
      <c r="M43" s="33">
        <f>J43*K43+L43</f>
        <v>17249.954000000002</v>
      </c>
    </row>
    <row r="44" spans="1:13" x14ac:dyDescent="0.3">
      <c r="A44" s="52" t="s">
        <v>2270</v>
      </c>
      <c r="B44" s="53" t="s">
        <v>2261</v>
      </c>
      <c r="C44" s="54">
        <v>42996</v>
      </c>
      <c r="D44" s="92" t="s">
        <v>2056</v>
      </c>
      <c r="E44" s="76">
        <v>42986</v>
      </c>
      <c r="F44" s="76" t="s">
        <v>630</v>
      </c>
      <c r="G44" s="29" t="s">
        <v>58</v>
      </c>
      <c r="H44" s="68" t="s">
        <v>59</v>
      </c>
      <c r="I44" s="31" t="s">
        <v>60</v>
      </c>
      <c r="J44" s="32">
        <v>5</v>
      </c>
      <c r="K44" s="33">
        <v>2974.13</v>
      </c>
      <c r="L44" s="34">
        <f t="shared" si="5"/>
        <v>2379.3040000000001</v>
      </c>
      <c r="M44" s="33">
        <f>J44*K44+L44</f>
        <v>17249.954000000002</v>
      </c>
    </row>
    <row r="45" spans="1:13" x14ac:dyDescent="0.3">
      <c r="A45" s="52" t="s">
        <v>2271</v>
      </c>
      <c r="B45" s="53" t="s">
        <v>2262</v>
      </c>
      <c r="C45" s="54">
        <v>42996</v>
      </c>
      <c r="D45" s="92" t="s">
        <v>2057</v>
      </c>
      <c r="E45" s="76">
        <v>42986</v>
      </c>
      <c r="F45" s="76" t="s">
        <v>630</v>
      </c>
      <c r="G45" s="29" t="s">
        <v>58</v>
      </c>
      <c r="H45" s="68" t="s">
        <v>59</v>
      </c>
      <c r="I45" s="31" t="s">
        <v>60</v>
      </c>
      <c r="J45" s="32">
        <v>5</v>
      </c>
      <c r="K45" s="33">
        <v>2974.13</v>
      </c>
      <c r="L45" s="34">
        <f t="shared" si="5"/>
        <v>2379.3040000000001</v>
      </c>
      <c r="M45" s="33">
        <f>J45*K45+L45</f>
        <v>17249.954000000002</v>
      </c>
    </row>
    <row r="46" spans="1:13" x14ac:dyDescent="0.3">
      <c r="A46" s="52" t="s">
        <v>2272</v>
      </c>
      <c r="B46" s="53" t="s">
        <v>2263</v>
      </c>
      <c r="C46" s="54">
        <v>42996</v>
      </c>
      <c r="D46" s="92" t="s">
        <v>2058</v>
      </c>
      <c r="E46" s="76">
        <v>42986</v>
      </c>
      <c r="F46" s="76" t="s">
        <v>630</v>
      </c>
      <c r="G46" s="29" t="s">
        <v>58</v>
      </c>
      <c r="H46" s="68" t="s">
        <v>59</v>
      </c>
      <c r="I46" s="31" t="s">
        <v>60</v>
      </c>
      <c r="J46" s="32">
        <v>5</v>
      </c>
      <c r="K46" s="33">
        <v>2974.13</v>
      </c>
      <c r="L46" s="34">
        <f t="shared" si="5"/>
        <v>2379.3040000000001</v>
      </c>
      <c r="M46" s="33">
        <f>J46*K46+L46</f>
        <v>17249.954000000002</v>
      </c>
    </row>
    <row r="47" spans="1:13" x14ac:dyDescent="0.3">
      <c r="A47" s="52" t="s">
        <v>2273</v>
      </c>
      <c r="B47" s="53" t="s">
        <v>2264</v>
      </c>
      <c r="C47" s="54">
        <v>42996</v>
      </c>
      <c r="D47" s="92" t="s">
        <v>2059</v>
      </c>
      <c r="E47" s="76">
        <v>42986</v>
      </c>
      <c r="F47" s="76" t="s">
        <v>630</v>
      </c>
      <c r="G47" s="29" t="s">
        <v>58</v>
      </c>
      <c r="H47" s="68" t="s">
        <v>59</v>
      </c>
      <c r="I47" s="31" t="s">
        <v>60</v>
      </c>
      <c r="J47" s="32">
        <v>5</v>
      </c>
      <c r="K47" s="33">
        <v>2974.13</v>
      </c>
      <c r="L47" s="34">
        <f t="shared" si="5"/>
        <v>2379.3040000000001</v>
      </c>
      <c r="M47" s="33">
        <f t="shared" ref="M47:M52" si="6">J47*K47+L47</f>
        <v>17249.954000000002</v>
      </c>
    </row>
    <row r="48" spans="1:13" x14ac:dyDescent="0.3">
      <c r="A48" s="52" t="s">
        <v>2274</v>
      </c>
      <c r="B48" s="53" t="s">
        <v>2265</v>
      </c>
      <c r="C48" s="54">
        <v>42996</v>
      </c>
      <c r="D48" s="92" t="s">
        <v>2060</v>
      </c>
      <c r="E48" s="76">
        <v>42986</v>
      </c>
      <c r="F48" s="76" t="s">
        <v>630</v>
      </c>
      <c r="G48" s="29" t="s">
        <v>58</v>
      </c>
      <c r="H48" s="68" t="s">
        <v>59</v>
      </c>
      <c r="I48" s="31" t="s">
        <v>60</v>
      </c>
      <c r="J48" s="32">
        <v>5</v>
      </c>
      <c r="K48" s="33">
        <v>2974.13</v>
      </c>
      <c r="L48" s="34">
        <f t="shared" si="5"/>
        <v>2379.3040000000001</v>
      </c>
      <c r="M48" s="33">
        <f t="shared" si="6"/>
        <v>17249.954000000002</v>
      </c>
    </row>
    <row r="49" spans="1:13" x14ac:dyDescent="0.3">
      <c r="A49" s="52" t="s">
        <v>2275</v>
      </c>
      <c r="B49" s="53" t="s">
        <v>2266</v>
      </c>
      <c r="C49" s="54">
        <v>42996</v>
      </c>
      <c r="D49" s="92" t="s">
        <v>2061</v>
      </c>
      <c r="E49" s="76">
        <v>42986</v>
      </c>
      <c r="F49" s="76" t="s">
        <v>630</v>
      </c>
      <c r="G49" s="29" t="s">
        <v>58</v>
      </c>
      <c r="H49" s="68" t="s">
        <v>59</v>
      </c>
      <c r="I49" s="31" t="s">
        <v>60</v>
      </c>
      <c r="J49" s="32">
        <v>5</v>
      </c>
      <c r="K49" s="33">
        <v>2974.13</v>
      </c>
      <c r="L49" s="34">
        <f t="shared" si="5"/>
        <v>2379.3040000000001</v>
      </c>
      <c r="M49" s="33">
        <f t="shared" si="6"/>
        <v>17249.954000000002</v>
      </c>
    </row>
    <row r="50" spans="1:13" x14ac:dyDescent="0.3">
      <c r="A50" s="52" t="s">
        <v>2276</v>
      </c>
      <c r="B50" s="53" t="s">
        <v>2267</v>
      </c>
      <c r="C50" s="54">
        <v>42996</v>
      </c>
      <c r="D50" s="92" t="s">
        <v>2062</v>
      </c>
      <c r="E50" s="76">
        <v>42986</v>
      </c>
      <c r="F50" s="76" t="s">
        <v>630</v>
      </c>
      <c r="G50" s="29" t="s">
        <v>58</v>
      </c>
      <c r="H50" s="68" t="s">
        <v>59</v>
      </c>
      <c r="I50" s="31" t="s">
        <v>60</v>
      </c>
      <c r="J50" s="32">
        <v>5</v>
      </c>
      <c r="K50" s="33">
        <v>2974.13</v>
      </c>
      <c r="L50" s="34">
        <f t="shared" si="5"/>
        <v>2379.3040000000001</v>
      </c>
      <c r="M50" s="33">
        <f t="shared" si="6"/>
        <v>17249.954000000002</v>
      </c>
    </row>
    <row r="51" spans="1:13" x14ac:dyDescent="0.3">
      <c r="A51" s="52" t="s">
        <v>2277</v>
      </c>
      <c r="B51" s="53" t="s">
        <v>2268</v>
      </c>
      <c r="C51" s="54">
        <v>42996</v>
      </c>
      <c r="D51" s="92" t="s">
        <v>2063</v>
      </c>
      <c r="E51" s="76">
        <v>42986</v>
      </c>
      <c r="F51" s="76" t="s">
        <v>630</v>
      </c>
      <c r="G51" s="29" t="s">
        <v>58</v>
      </c>
      <c r="H51" s="68" t="s">
        <v>59</v>
      </c>
      <c r="I51" s="31" t="s">
        <v>60</v>
      </c>
      <c r="J51" s="32">
        <v>5</v>
      </c>
      <c r="K51" s="33">
        <v>2974.13</v>
      </c>
      <c r="L51" s="34">
        <f t="shared" si="5"/>
        <v>2379.3040000000001</v>
      </c>
      <c r="M51" s="33">
        <f t="shared" si="6"/>
        <v>17249.954000000002</v>
      </c>
    </row>
    <row r="52" spans="1:13" x14ac:dyDescent="0.3">
      <c r="A52" s="52" t="s">
        <v>2279</v>
      </c>
      <c r="B52" s="53" t="s">
        <v>2278</v>
      </c>
      <c r="C52" s="54">
        <v>42996</v>
      </c>
      <c r="D52" s="92" t="s">
        <v>2064</v>
      </c>
      <c r="E52" s="76">
        <v>42986</v>
      </c>
      <c r="F52" s="76" t="s">
        <v>631</v>
      </c>
      <c r="G52" s="29" t="s">
        <v>58</v>
      </c>
      <c r="H52" s="68" t="s">
        <v>76</v>
      </c>
      <c r="I52" s="31" t="s">
        <v>71</v>
      </c>
      <c r="J52" s="32">
        <v>4</v>
      </c>
      <c r="K52" s="33">
        <v>1400</v>
      </c>
      <c r="L52" s="34">
        <f t="shared" si="5"/>
        <v>896</v>
      </c>
      <c r="M52" s="33">
        <f t="shared" si="6"/>
        <v>6496</v>
      </c>
    </row>
    <row r="53" spans="1:13" x14ac:dyDescent="0.3">
      <c r="A53" s="52" t="s">
        <v>2279</v>
      </c>
      <c r="B53" s="53" t="s">
        <v>2278</v>
      </c>
      <c r="C53" s="54">
        <v>42996</v>
      </c>
      <c r="D53" s="92" t="s">
        <v>2064</v>
      </c>
      <c r="E53" s="76">
        <v>42986</v>
      </c>
      <c r="F53" s="76" t="s">
        <v>631</v>
      </c>
      <c r="G53" s="29" t="s">
        <v>58</v>
      </c>
      <c r="H53" s="67" t="s">
        <v>77</v>
      </c>
      <c r="I53" s="31" t="s">
        <v>71</v>
      </c>
      <c r="J53" s="32">
        <v>4</v>
      </c>
      <c r="K53" s="33">
        <v>1350</v>
      </c>
      <c r="L53" s="34">
        <f t="shared" ref="L53:L58" si="7">J53*K53*0.16</f>
        <v>864</v>
      </c>
      <c r="M53" s="33">
        <f t="shared" ref="M53:M58" si="8">J53*K53+L53</f>
        <v>6264</v>
      </c>
    </row>
    <row r="54" spans="1:13" x14ac:dyDescent="0.3">
      <c r="A54" s="52" t="s">
        <v>2279</v>
      </c>
      <c r="B54" s="53" t="s">
        <v>2278</v>
      </c>
      <c r="C54" s="54">
        <v>42996</v>
      </c>
      <c r="D54" s="92" t="s">
        <v>2064</v>
      </c>
      <c r="E54" s="76">
        <v>42986</v>
      </c>
      <c r="F54" s="76" t="s">
        <v>631</v>
      </c>
      <c r="G54" s="29" t="s">
        <v>58</v>
      </c>
      <c r="H54" s="67" t="s">
        <v>78</v>
      </c>
      <c r="I54" s="31" t="s">
        <v>79</v>
      </c>
      <c r="J54" s="32">
        <v>8</v>
      </c>
      <c r="K54" s="33">
        <v>450</v>
      </c>
      <c r="L54" s="34">
        <f t="shared" si="7"/>
        <v>576</v>
      </c>
      <c r="M54" s="33">
        <f t="shared" si="8"/>
        <v>4176</v>
      </c>
    </row>
    <row r="55" spans="1:13" x14ac:dyDescent="0.3">
      <c r="A55" s="52" t="s">
        <v>3932</v>
      </c>
      <c r="B55" s="53" t="s">
        <v>3930</v>
      </c>
      <c r="C55" s="54">
        <v>43082</v>
      </c>
      <c r="D55" s="43" t="s">
        <v>3382</v>
      </c>
      <c r="E55" s="27">
        <v>43074</v>
      </c>
      <c r="F55" s="76" t="s">
        <v>630</v>
      </c>
      <c r="G55" s="29" t="s">
        <v>58</v>
      </c>
      <c r="H55" s="67" t="s">
        <v>59</v>
      </c>
      <c r="I55" s="31" t="s">
        <v>60</v>
      </c>
      <c r="J55" s="32">
        <v>5</v>
      </c>
      <c r="K55" s="33">
        <v>2974.13</v>
      </c>
      <c r="L55" s="34">
        <f t="shared" si="7"/>
        <v>2379.3040000000001</v>
      </c>
      <c r="M55" s="33">
        <f t="shared" si="8"/>
        <v>17249.954000000002</v>
      </c>
    </row>
    <row r="56" spans="1:13" x14ac:dyDescent="0.3">
      <c r="A56" s="52" t="s">
        <v>3933</v>
      </c>
      <c r="B56" s="53" t="s">
        <v>3931</v>
      </c>
      <c r="C56" s="54">
        <v>43082</v>
      </c>
      <c r="D56" s="43" t="s">
        <v>3384</v>
      </c>
      <c r="E56" s="27">
        <v>43074</v>
      </c>
      <c r="F56" s="76" t="s">
        <v>630</v>
      </c>
      <c r="G56" s="29" t="s">
        <v>58</v>
      </c>
      <c r="H56" s="67" t="s">
        <v>59</v>
      </c>
      <c r="I56" s="31" t="s">
        <v>60</v>
      </c>
      <c r="J56" s="32">
        <v>5</v>
      </c>
      <c r="K56" s="33">
        <v>2974.13</v>
      </c>
      <c r="L56" s="34">
        <f t="shared" si="7"/>
        <v>2379.3040000000001</v>
      </c>
      <c r="M56" s="33">
        <f t="shared" si="8"/>
        <v>17249.954000000002</v>
      </c>
    </row>
    <row r="57" spans="1:13" x14ac:dyDescent="0.3">
      <c r="A57" s="52" t="s">
        <v>3935</v>
      </c>
      <c r="B57" s="53" t="s">
        <v>3934</v>
      </c>
      <c r="C57" s="54">
        <v>43082</v>
      </c>
      <c r="D57" s="43">
        <v>1023</v>
      </c>
      <c r="E57" s="27">
        <v>43074</v>
      </c>
      <c r="F57" s="76" t="s">
        <v>631</v>
      </c>
      <c r="G57" s="29" t="s">
        <v>134</v>
      </c>
      <c r="H57" s="67" t="s">
        <v>3408</v>
      </c>
      <c r="I57" s="31" t="s">
        <v>1696</v>
      </c>
      <c r="J57" s="32">
        <v>56</v>
      </c>
      <c r="K57" s="33">
        <v>157.13999999999999</v>
      </c>
      <c r="L57" s="34">
        <f t="shared" si="7"/>
        <v>1407.9744000000001</v>
      </c>
      <c r="M57" s="33">
        <f t="shared" si="8"/>
        <v>10207.814399999999</v>
      </c>
    </row>
    <row r="58" spans="1:13" x14ac:dyDescent="0.3">
      <c r="A58" s="52" t="s">
        <v>3935</v>
      </c>
      <c r="B58" s="53" t="s">
        <v>3934</v>
      </c>
      <c r="C58" s="54">
        <v>43082</v>
      </c>
      <c r="D58" s="43">
        <v>1023</v>
      </c>
      <c r="E58" s="27">
        <v>43074</v>
      </c>
      <c r="F58" s="76" t="s">
        <v>631</v>
      </c>
      <c r="G58" s="29" t="s">
        <v>134</v>
      </c>
      <c r="H58" s="67" t="s">
        <v>78</v>
      </c>
      <c r="I58" s="31" t="s">
        <v>1152</v>
      </c>
      <c r="J58" s="32">
        <v>8</v>
      </c>
      <c r="K58" s="33">
        <v>450</v>
      </c>
      <c r="L58" s="34">
        <f t="shared" si="7"/>
        <v>576</v>
      </c>
      <c r="M58" s="33">
        <f t="shared" si="8"/>
        <v>4176</v>
      </c>
    </row>
    <row r="59" spans="1:13" x14ac:dyDescent="0.3">
      <c r="A59" s="26"/>
      <c r="B59" s="26"/>
      <c r="C59" s="26"/>
      <c r="D59" s="28"/>
      <c r="E59" s="27"/>
      <c r="F59" s="27"/>
      <c r="G59" s="29"/>
      <c r="H59" s="67"/>
      <c r="I59" s="31"/>
      <c r="J59" s="32"/>
      <c r="K59" s="33"/>
      <c r="L59" s="34"/>
      <c r="M59" s="33">
        <f>SUM(M14:M58)</f>
        <v>996555.31120000035</v>
      </c>
    </row>
    <row r="61" spans="1:13" x14ac:dyDescent="0.3">
      <c r="A61" s="48" t="s">
        <v>35</v>
      </c>
      <c r="B61" s="46" t="s">
        <v>1172</v>
      </c>
    </row>
    <row r="62" spans="1:13" x14ac:dyDescent="0.3">
      <c r="A62" s="18"/>
      <c r="B62" s="15"/>
    </row>
    <row r="63" spans="1:13" x14ac:dyDescent="0.3">
      <c r="A63" s="18"/>
      <c r="B63" s="15"/>
      <c r="D63" s="62"/>
    </row>
    <row r="64" spans="1:13" x14ac:dyDescent="0.3">
      <c r="A64" s="18"/>
      <c r="B64" s="15"/>
    </row>
    <row r="65" spans="1:13" x14ac:dyDescent="0.3">
      <c r="A65" s="18"/>
      <c r="B65" s="15"/>
    </row>
    <row r="66" spans="1:13" x14ac:dyDescent="0.3">
      <c r="A66" s="18"/>
      <c r="B66" s="15"/>
    </row>
    <row r="67" spans="1:13" x14ac:dyDescent="0.3">
      <c r="A67" s="18"/>
      <c r="B67" s="15"/>
    </row>
    <row r="68" spans="1:13" x14ac:dyDescent="0.3">
      <c r="A68" s="18"/>
      <c r="B68" s="15"/>
    </row>
    <row r="69" spans="1:13" x14ac:dyDescent="0.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261" t="s">
        <v>27</v>
      </c>
      <c r="B70" s="261"/>
      <c r="C70" s="261"/>
      <c r="D70" s="39"/>
      <c r="E70" s="261" t="s">
        <v>28</v>
      </c>
      <c r="F70" s="261"/>
      <c r="G70" s="39"/>
      <c r="H70" s="132" t="s">
        <v>29</v>
      </c>
      <c r="I70" s="39"/>
      <c r="J70" s="41"/>
      <c r="K70" s="132" t="s">
        <v>30</v>
      </c>
      <c r="L70" s="41"/>
      <c r="M70" s="39"/>
    </row>
    <row r="71" spans="1:13" ht="13.9" customHeight="1" x14ac:dyDescent="0.3">
      <c r="A71" s="263" t="s">
        <v>0</v>
      </c>
      <c r="B71" s="263"/>
      <c r="C71" s="263"/>
      <c r="D71" s="39"/>
      <c r="E71" s="262" t="s">
        <v>1</v>
      </c>
      <c r="F71" s="262"/>
      <c r="G71" s="39"/>
      <c r="H71" s="42" t="s">
        <v>2</v>
      </c>
      <c r="I71" s="39"/>
      <c r="J71" s="262" t="s">
        <v>31</v>
      </c>
      <c r="K71" s="262"/>
      <c r="L71" s="262"/>
      <c r="M71" s="39"/>
    </row>
    <row r="72" spans="1:13" x14ac:dyDescent="0.3">
      <c r="A72" s="253"/>
      <c r="B72" s="253"/>
      <c r="C72" s="253"/>
    </row>
    <row r="73" spans="1:13" s="15" customFormat="1" ht="15" customHeight="1" x14ac:dyDescent="0.25">
      <c r="A73" s="257" t="s">
        <v>6</v>
      </c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customSheetViews>
    <customSheetView guid="{B46C6F73-E576-4327-952E-D30557363BE2}" showPageBreaks="1" topLeftCell="H43">
      <selection activeCell="K63" sqref="K6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43">
      <selection activeCell="K63" sqref="K6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73:M73"/>
    <mergeCell ref="A11:B11"/>
    <mergeCell ref="C11:G11"/>
    <mergeCell ref="I11:M11"/>
    <mergeCell ref="E70:F70"/>
    <mergeCell ref="E71:F71"/>
    <mergeCell ref="J71:L71"/>
    <mergeCell ref="A70:C70"/>
    <mergeCell ref="A71:C71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69"/>
  <sheetViews>
    <sheetView topLeftCell="H34" workbookViewId="0">
      <selection activeCell="L57" sqref="L5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42578125" style="1" customWidth="1"/>
    <col min="8" max="8" width="32" style="1" customWidth="1"/>
    <col min="9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8.75" x14ac:dyDescent="0.3">
      <c r="A5" s="79" t="s">
        <v>7</v>
      </c>
      <c r="B5" s="48" t="s">
        <v>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9" customHeight="1" x14ac:dyDescent="0.3">
      <c r="A6" s="18"/>
      <c r="B6" s="1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178</v>
      </c>
      <c r="D11" s="259"/>
      <c r="E11" s="259"/>
      <c r="F11" s="259"/>
      <c r="G11" s="259"/>
      <c r="H11" s="8" t="s">
        <v>13</v>
      </c>
      <c r="I11" s="260" t="s">
        <v>866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0"/>
      <c r="B14" s="114" t="s">
        <v>867</v>
      </c>
      <c r="C14" s="118">
        <v>42853</v>
      </c>
      <c r="D14" s="22"/>
      <c r="E14" s="23"/>
      <c r="F14" s="76" t="s">
        <v>42</v>
      </c>
      <c r="G14" s="29" t="s">
        <v>41</v>
      </c>
      <c r="H14" s="77" t="s">
        <v>179</v>
      </c>
      <c r="I14" s="21"/>
      <c r="J14" s="24"/>
      <c r="K14" s="21"/>
      <c r="L14" s="34">
        <f>J14*K14*0.16</f>
        <v>0</v>
      </c>
      <c r="M14" s="33">
        <v>18900</v>
      </c>
    </row>
    <row r="15" spans="1:13" ht="25.5" x14ac:dyDescent="0.3">
      <c r="A15" s="50"/>
      <c r="B15" s="114" t="s">
        <v>868</v>
      </c>
      <c r="C15" s="118">
        <v>42860</v>
      </c>
      <c r="D15" s="22"/>
      <c r="E15" s="23"/>
      <c r="F15" s="76" t="s">
        <v>42</v>
      </c>
      <c r="G15" s="29" t="s">
        <v>41</v>
      </c>
      <c r="H15" s="77" t="s">
        <v>208</v>
      </c>
      <c r="I15" s="21"/>
      <c r="J15" s="24"/>
      <c r="K15" s="21"/>
      <c r="L15" s="34">
        <f>J15*K15*0.16</f>
        <v>0</v>
      </c>
      <c r="M15" s="33">
        <v>19200</v>
      </c>
    </row>
    <row r="16" spans="1:13" ht="25.5" x14ac:dyDescent="0.3">
      <c r="A16" s="50"/>
      <c r="B16" s="114" t="s">
        <v>869</v>
      </c>
      <c r="C16" s="118">
        <v>42867</v>
      </c>
      <c r="D16" s="22"/>
      <c r="E16" s="23"/>
      <c r="F16" s="76" t="s">
        <v>42</v>
      </c>
      <c r="G16" s="29" t="s">
        <v>41</v>
      </c>
      <c r="H16" s="77" t="s">
        <v>221</v>
      </c>
      <c r="I16" s="21"/>
      <c r="J16" s="24"/>
      <c r="K16" s="21"/>
      <c r="L16" s="34">
        <f t="shared" ref="L16:L21" si="0">J16*K16*0.16</f>
        <v>0</v>
      </c>
      <c r="M16" s="33">
        <v>16800</v>
      </c>
    </row>
    <row r="17" spans="1:13" ht="25.5" x14ac:dyDescent="0.3">
      <c r="A17" s="50"/>
      <c r="B17" s="114" t="s">
        <v>870</v>
      </c>
      <c r="C17" s="118">
        <v>42874</v>
      </c>
      <c r="D17" s="22"/>
      <c r="E17" s="23"/>
      <c r="F17" s="76" t="s">
        <v>42</v>
      </c>
      <c r="G17" s="29" t="s">
        <v>41</v>
      </c>
      <c r="H17" s="77" t="s">
        <v>253</v>
      </c>
      <c r="I17" s="21"/>
      <c r="J17" s="24"/>
      <c r="K17" s="21"/>
      <c r="L17" s="34">
        <f t="shared" si="0"/>
        <v>0</v>
      </c>
      <c r="M17" s="33">
        <v>15300</v>
      </c>
    </row>
    <row r="18" spans="1:13" x14ac:dyDescent="0.3">
      <c r="A18" s="26"/>
      <c r="B18" s="114" t="s">
        <v>871</v>
      </c>
      <c r="C18" s="118">
        <v>42878</v>
      </c>
      <c r="D18" s="43">
        <v>30</v>
      </c>
      <c r="E18" s="27">
        <v>42867</v>
      </c>
      <c r="F18" s="126" t="s">
        <v>666</v>
      </c>
      <c r="G18" s="29" t="s">
        <v>94</v>
      </c>
      <c r="H18" s="67" t="s">
        <v>255</v>
      </c>
      <c r="I18" s="31" t="s">
        <v>96</v>
      </c>
      <c r="J18" s="32">
        <v>20</v>
      </c>
      <c r="K18" s="33">
        <v>129.31</v>
      </c>
      <c r="L18" s="34">
        <f t="shared" si="0"/>
        <v>413.79199999999997</v>
      </c>
      <c r="M18" s="33">
        <f>J18*K18+L18</f>
        <v>2999.9919999999997</v>
      </c>
    </row>
    <row r="19" spans="1:13" x14ac:dyDescent="0.3">
      <c r="A19" s="26"/>
      <c r="B19" s="114" t="s">
        <v>871</v>
      </c>
      <c r="C19" s="118">
        <v>42878</v>
      </c>
      <c r="D19" s="43">
        <v>30</v>
      </c>
      <c r="E19" s="27">
        <v>42867</v>
      </c>
      <c r="F19" s="126" t="s">
        <v>666</v>
      </c>
      <c r="G19" s="29" t="s">
        <v>94</v>
      </c>
      <c r="H19" s="67" t="s">
        <v>256</v>
      </c>
      <c r="I19" s="31" t="s">
        <v>117</v>
      </c>
      <c r="J19" s="32">
        <v>2</v>
      </c>
      <c r="K19" s="33">
        <v>7241.38</v>
      </c>
      <c r="L19" s="34">
        <f t="shared" si="0"/>
        <v>2317.2416000000003</v>
      </c>
      <c r="M19" s="33">
        <f>J19*K19+L19</f>
        <v>16800.0016</v>
      </c>
    </row>
    <row r="20" spans="1:13" s="14" customFormat="1" ht="25.5" x14ac:dyDescent="0.2">
      <c r="A20" s="26"/>
      <c r="B20" s="114" t="s">
        <v>872</v>
      </c>
      <c r="C20" s="118">
        <v>42881</v>
      </c>
      <c r="D20" s="44"/>
      <c r="E20" s="27"/>
      <c r="F20" s="76" t="s">
        <v>42</v>
      </c>
      <c r="G20" s="29" t="s">
        <v>41</v>
      </c>
      <c r="H20" s="67" t="s">
        <v>270</v>
      </c>
      <c r="I20" s="31"/>
      <c r="J20" s="32"/>
      <c r="K20" s="33"/>
      <c r="L20" s="34">
        <f t="shared" si="0"/>
        <v>0</v>
      </c>
      <c r="M20" s="33">
        <v>17400</v>
      </c>
    </row>
    <row r="21" spans="1:13" ht="25.5" x14ac:dyDescent="0.3">
      <c r="A21" s="26"/>
      <c r="B21" s="114" t="s">
        <v>873</v>
      </c>
      <c r="C21" s="118">
        <v>42888</v>
      </c>
      <c r="D21" s="43"/>
      <c r="E21" s="27"/>
      <c r="F21" s="76" t="s">
        <v>42</v>
      </c>
      <c r="G21" s="29" t="s">
        <v>41</v>
      </c>
      <c r="H21" s="68" t="s">
        <v>311</v>
      </c>
      <c r="I21" s="31"/>
      <c r="J21" s="32"/>
      <c r="K21" s="33"/>
      <c r="L21" s="34">
        <f t="shared" si="0"/>
        <v>0</v>
      </c>
      <c r="M21" s="33">
        <v>14400</v>
      </c>
    </row>
    <row r="22" spans="1:13" ht="25.5" x14ac:dyDescent="0.3">
      <c r="A22" s="36"/>
      <c r="B22" s="114" t="s">
        <v>874</v>
      </c>
      <c r="C22" s="118">
        <v>42895</v>
      </c>
      <c r="D22" s="45"/>
      <c r="E22" s="27"/>
      <c r="F22" s="76" t="s">
        <v>42</v>
      </c>
      <c r="G22" s="29" t="s">
        <v>41</v>
      </c>
      <c r="H22" s="67" t="s">
        <v>315</v>
      </c>
      <c r="I22" s="31"/>
      <c r="J22" s="32"/>
      <c r="K22" s="33"/>
      <c r="L22" s="34">
        <f t="shared" ref="L22:L30" si="1">J22*K22*0.16</f>
        <v>0</v>
      </c>
      <c r="M22" s="33">
        <v>14950</v>
      </c>
    </row>
    <row r="23" spans="1:13" x14ac:dyDescent="0.3">
      <c r="A23" s="117" t="s">
        <v>875</v>
      </c>
      <c r="B23" s="114" t="s">
        <v>876</v>
      </c>
      <c r="C23" s="118">
        <v>42894</v>
      </c>
      <c r="D23" s="103" t="s">
        <v>325</v>
      </c>
      <c r="E23" s="27">
        <v>42863</v>
      </c>
      <c r="F23" s="126" t="s">
        <v>630</v>
      </c>
      <c r="G23" s="29" t="s">
        <v>58</v>
      </c>
      <c r="H23" s="67" t="s">
        <v>210</v>
      </c>
      <c r="I23" s="31" t="s">
        <v>60</v>
      </c>
      <c r="J23" s="32">
        <v>5</v>
      </c>
      <c r="K23" s="33">
        <v>2758.62</v>
      </c>
      <c r="L23" s="34">
        <f t="shared" si="1"/>
        <v>2206.8959999999997</v>
      </c>
      <c r="M23" s="33">
        <f>J23*K23+L23</f>
        <v>15999.995999999999</v>
      </c>
    </row>
    <row r="24" spans="1:13" x14ac:dyDescent="0.3">
      <c r="A24" s="117" t="s">
        <v>877</v>
      </c>
      <c r="B24" s="114" t="s">
        <v>878</v>
      </c>
      <c r="C24" s="118">
        <v>42893</v>
      </c>
      <c r="D24" s="103" t="s">
        <v>335</v>
      </c>
      <c r="E24" s="27">
        <v>42879</v>
      </c>
      <c r="F24" s="126" t="s">
        <v>631</v>
      </c>
      <c r="G24" s="29" t="s">
        <v>58</v>
      </c>
      <c r="H24" s="67" t="s">
        <v>76</v>
      </c>
      <c r="I24" s="31" t="s">
        <v>71</v>
      </c>
      <c r="J24" s="32">
        <v>1</v>
      </c>
      <c r="K24" s="33">
        <v>1400</v>
      </c>
      <c r="L24" s="34">
        <f t="shared" si="1"/>
        <v>224</v>
      </c>
      <c r="M24" s="33">
        <f>J24*K24+L24</f>
        <v>1624</v>
      </c>
    </row>
    <row r="25" spans="1:13" x14ac:dyDescent="0.3">
      <c r="A25" s="117" t="s">
        <v>877</v>
      </c>
      <c r="B25" s="114" t="s">
        <v>878</v>
      </c>
      <c r="C25" s="118">
        <v>42893</v>
      </c>
      <c r="D25" s="103" t="s">
        <v>335</v>
      </c>
      <c r="E25" s="27">
        <v>42879</v>
      </c>
      <c r="F25" s="126" t="s">
        <v>631</v>
      </c>
      <c r="G25" s="29" t="s">
        <v>58</v>
      </c>
      <c r="H25" s="67" t="s">
        <v>77</v>
      </c>
      <c r="I25" s="31" t="s">
        <v>71</v>
      </c>
      <c r="J25" s="32">
        <v>1</v>
      </c>
      <c r="K25" s="33">
        <v>1350</v>
      </c>
      <c r="L25" s="34">
        <f t="shared" si="1"/>
        <v>216</v>
      </c>
      <c r="M25" s="33">
        <f>J25*K25+L25</f>
        <v>1566</v>
      </c>
    </row>
    <row r="26" spans="1:13" x14ac:dyDescent="0.3">
      <c r="A26" s="117" t="s">
        <v>877</v>
      </c>
      <c r="B26" s="114" t="s">
        <v>878</v>
      </c>
      <c r="C26" s="118">
        <v>42893</v>
      </c>
      <c r="D26" s="103" t="s">
        <v>335</v>
      </c>
      <c r="E26" s="27">
        <v>42879</v>
      </c>
      <c r="F26" s="126" t="s">
        <v>631</v>
      </c>
      <c r="G26" s="29" t="s">
        <v>58</v>
      </c>
      <c r="H26" s="67" t="s">
        <v>78</v>
      </c>
      <c r="I26" s="31" t="s">
        <v>79</v>
      </c>
      <c r="J26" s="32">
        <v>2</v>
      </c>
      <c r="K26" s="33">
        <v>450</v>
      </c>
      <c r="L26" s="34">
        <f t="shared" si="1"/>
        <v>144</v>
      </c>
      <c r="M26" s="33">
        <f>J26*K26+L26</f>
        <v>1044</v>
      </c>
    </row>
    <row r="27" spans="1:13" x14ac:dyDescent="0.3">
      <c r="A27" s="117" t="s">
        <v>879</v>
      </c>
      <c r="B27" s="114" t="s">
        <v>880</v>
      </c>
      <c r="C27" s="118">
        <v>42898</v>
      </c>
      <c r="D27" s="103">
        <v>42</v>
      </c>
      <c r="E27" s="27">
        <v>42888</v>
      </c>
      <c r="F27" s="126" t="s">
        <v>666</v>
      </c>
      <c r="G27" s="29" t="s">
        <v>94</v>
      </c>
      <c r="H27" s="67" t="s">
        <v>347</v>
      </c>
      <c r="I27" s="31" t="s">
        <v>96</v>
      </c>
      <c r="J27" s="32">
        <v>25</v>
      </c>
      <c r="K27" s="33">
        <v>164.2</v>
      </c>
      <c r="L27" s="34">
        <f t="shared" si="1"/>
        <v>656.80000000000007</v>
      </c>
      <c r="M27" s="33">
        <f>J27*K27+L27-1.16</f>
        <v>4760.6400000000003</v>
      </c>
    </row>
    <row r="28" spans="1:13" x14ac:dyDescent="0.3">
      <c r="A28" s="117" t="s">
        <v>879</v>
      </c>
      <c r="B28" s="114" t="s">
        <v>880</v>
      </c>
      <c r="C28" s="118">
        <v>42898</v>
      </c>
      <c r="D28" s="103">
        <v>42</v>
      </c>
      <c r="E28" s="27">
        <v>42888</v>
      </c>
      <c r="F28" s="126" t="s">
        <v>666</v>
      </c>
      <c r="G28" s="29" t="s">
        <v>94</v>
      </c>
      <c r="H28" s="67" t="s">
        <v>348</v>
      </c>
      <c r="I28" s="31" t="s">
        <v>295</v>
      </c>
      <c r="J28" s="32">
        <v>200</v>
      </c>
      <c r="K28" s="33">
        <v>18.97</v>
      </c>
      <c r="L28" s="34">
        <f t="shared" si="1"/>
        <v>607.04</v>
      </c>
      <c r="M28" s="33">
        <f>J28*K28+L28</f>
        <v>4401.04</v>
      </c>
    </row>
    <row r="29" spans="1:13" x14ac:dyDescent="0.3">
      <c r="A29" s="117" t="s">
        <v>879</v>
      </c>
      <c r="B29" s="114" t="s">
        <v>880</v>
      </c>
      <c r="C29" s="118">
        <v>42898</v>
      </c>
      <c r="D29" s="103">
        <v>42</v>
      </c>
      <c r="E29" s="27">
        <v>42888</v>
      </c>
      <c r="F29" s="126" t="s">
        <v>666</v>
      </c>
      <c r="G29" s="29" t="s">
        <v>94</v>
      </c>
      <c r="H29" s="67" t="s">
        <v>279</v>
      </c>
      <c r="I29" s="31" t="s">
        <v>295</v>
      </c>
      <c r="J29" s="32">
        <v>30</v>
      </c>
      <c r="K29" s="33">
        <v>25.86</v>
      </c>
      <c r="L29" s="34">
        <f t="shared" si="1"/>
        <v>124.128</v>
      </c>
      <c r="M29" s="33">
        <f>J29*K29+L29</f>
        <v>899.928</v>
      </c>
    </row>
    <row r="30" spans="1:13" x14ac:dyDescent="0.3">
      <c r="A30" s="117" t="s">
        <v>879</v>
      </c>
      <c r="B30" s="114" t="s">
        <v>880</v>
      </c>
      <c r="C30" s="118">
        <v>42898</v>
      </c>
      <c r="D30" s="103">
        <v>42</v>
      </c>
      <c r="E30" s="27">
        <v>42888</v>
      </c>
      <c r="F30" s="126" t="s">
        <v>666</v>
      </c>
      <c r="G30" s="29" t="s">
        <v>94</v>
      </c>
      <c r="H30" s="67" t="s">
        <v>294</v>
      </c>
      <c r="I30" s="31" t="s">
        <v>295</v>
      </c>
      <c r="J30" s="32">
        <v>5</v>
      </c>
      <c r="K30" s="33">
        <v>25.86</v>
      </c>
      <c r="L30" s="34">
        <f t="shared" si="1"/>
        <v>20.688000000000002</v>
      </c>
      <c r="M30" s="33">
        <f>J30*K30+L30</f>
        <v>149.988</v>
      </c>
    </row>
    <row r="31" spans="1:13" x14ac:dyDescent="0.3">
      <c r="A31" s="117" t="s">
        <v>881</v>
      </c>
      <c r="B31" s="114" t="s">
        <v>882</v>
      </c>
      <c r="C31" s="118">
        <v>42898</v>
      </c>
      <c r="D31" s="103">
        <v>471</v>
      </c>
      <c r="E31" s="27">
        <v>42888</v>
      </c>
      <c r="F31" s="126" t="s">
        <v>631</v>
      </c>
      <c r="G31" s="29" t="s">
        <v>214</v>
      </c>
      <c r="H31" s="67" t="s">
        <v>215</v>
      </c>
      <c r="I31" s="31" t="s">
        <v>71</v>
      </c>
      <c r="J31" s="32">
        <v>2</v>
      </c>
      <c r="K31" s="33">
        <v>1540</v>
      </c>
      <c r="L31" s="34">
        <f t="shared" ref="L31:L51" si="2">J31*K31*0.16</f>
        <v>492.8</v>
      </c>
      <c r="M31" s="33">
        <f t="shared" ref="M31:M36" si="3">J31*K31+L31</f>
        <v>3572.8</v>
      </c>
    </row>
    <row r="32" spans="1:13" x14ac:dyDescent="0.3">
      <c r="A32" s="117" t="s">
        <v>881</v>
      </c>
      <c r="B32" s="114" t="s">
        <v>882</v>
      </c>
      <c r="C32" s="118">
        <v>42898</v>
      </c>
      <c r="D32" s="103">
        <v>471</v>
      </c>
      <c r="E32" s="27">
        <v>42888</v>
      </c>
      <c r="F32" s="126" t="s">
        <v>631</v>
      </c>
      <c r="G32" s="29" t="s">
        <v>214</v>
      </c>
      <c r="H32" s="67" t="s">
        <v>141</v>
      </c>
      <c r="I32" s="31" t="s">
        <v>71</v>
      </c>
      <c r="J32" s="32">
        <v>2</v>
      </c>
      <c r="K32" s="33">
        <v>1540</v>
      </c>
      <c r="L32" s="34">
        <f t="shared" si="2"/>
        <v>492.8</v>
      </c>
      <c r="M32" s="33">
        <f t="shared" si="3"/>
        <v>3572.8</v>
      </c>
    </row>
    <row r="33" spans="1:13" x14ac:dyDescent="0.3">
      <c r="A33" s="117" t="s">
        <v>881</v>
      </c>
      <c r="B33" s="114" t="s">
        <v>882</v>
      </c>
      <c r="C33" s="118">
        <v>42898</v>
      </c>
      <c r="D33" s="103">
        <v>471</v>
      </c>
      <c r="E33" s="27">
        <v>42888</v>
      </c>
      <c r="F33" s="126" t="s">
        <v>631</v>
      </c>
      <c r="G33" s="29" t="s">
        <v>214</v>
      </c>
      <c r="H33" s="67" t="s">
        <v>78</v>
      </c>
      <c r="I33" s="31" t="s">
        <v>79</v>
      </c>
      <c r="J33" s="32">
        <v>4</v>
      </c>
      <c r="K33" s="33">
        <v>495</v>
      </c>
      <c r="L33" s="34">
        <f t="shared" si="2"/>
        <v>316.8</v>
      </c>
      <c r="M33" s="33">
        <f t="shared" si="3"/>
        <v>2296.8000000000002</v>
      </c>
    </row>
    <row r="34" spans="1:13" ht="25.5" x14ac:dyDescent="0.3">
      <c r="A34" s="36"/>
      <c r="B34" s="114" t="s">
        <v>883</v>
      </c>
      <c r="C34" s="118">
        <v>42902</v>
      </c>
      <c r="D34" s="103"/>
      <c r="E34" s="27"/>
      <c r="F34" s="76" t="s">
        <v>42</v>
      </c>
      <c r="G34" s="29" t="s">
        <v>41</v>
      </c>
      <c r="H34" s="67" t="s">
        <v>377</v>
      </c>
      <c r="I34" s="31"/>
      <c r="J34" s="32"/>
      <c r="K34" s="33"/>
      <c r="L34" s="34">
        <f t="shared" si="2"/>
        <v>0</v>
      </c>
      <c r="M34" s="33">
        <v>16150</v>
      </c>
    </row>
    <row r="35" spans="1:13" ht="25.5" x14ac:dyDescent="0.3">
      <c r="A35" s="36"/>
      <c r="B35" s="114" t="s">
        <v>884</v>
      </c>
      <c r="C35" s="118">
        <v>42909</v>
      </c>
      <c r="D35" s="103"/>
      <c r="E35" s="27"/>
      <c r="F35" s="76" t="s">
        <v>42</v>
      </c>
      <c r="G35" s="29" t="s">
        <v>41</v>
      </c>
      <c r="H35" s="67" t="s">
        <v>517</v>
      </c>
      <c r="I35" s="31"/>
      <c r="J35" s="32"/>
      <c r="K35" s="33"/>
      <c r="L35" s="34">
        <f t="shared" si="2"/>
        <v>0</v>
      </c>
      <c r="M35" s="33">
        <v>14950</v>
      </c>
    </row>
    <row r="36" spans="1:13" x14ac:dyDescent="0.3">
      <c r="A36" s="52" t="s">
        <v>1484</v>
      </c>
      <c r="B36" s="53" t="s">
        <v>1483</v>
      </c>
      <c r="C36" s="54">
        <v>42926</v>
      </c>
      <c r="D36" s="103">
        <v>56</v>
      </c>
      <c r="E36" s="27">
        <v>42908</v>
      </c>
      <c r="F36" s="126" t="s">
        <v>630</v>
      </c>
      <c r="G36" s="29" t="s">
        <v>94</v>
      </c>
      <c r="H36" s="67" t="s">
        <v>98</v>
      </c>
      <c r="I36" s="31" t="s">
        <v>117</v>
      </c>
      <c r="J36" s="32">
        <v>1</v>
      </c>
      <c r="K36" s="33">
        <v>7241.38</v>
      </c>
      <c r="L36" s="34">
        <f t="shared" si="2"/>
        <v>1158.6208000000001</v>
      </c>
      <c r="M36" s="33">
        <f t="shared" si="3"/>
        <v>8400.0007999999998</v>
      </c>
    </row>
    <row r="37" spans="1:13" ht="25.5" x14ac:dyDescent="0.3">
      <c r="A37" s="52" t="s">
        <v>1781</v>
      </c>
      <c r="B37" s="114" t="s">
        <v>885</v>
      </c>
      <c r="C37" s="118">
        <v>42916</v>
      </c>
      <c r="D37" s="103"/>
      <c r="E37" s="27"/>
      <c r="F37" s="76" t="s">
        <v>42</v>
      </c>
      <c r="G37" s="29" t="s">
        <v>41</v>
      </c>
      <c r="H37" s="67" t="s">
        <v>550</v>
      </c>
      <c r="I37" s="31"/>
      <c r="J37" s="32"/>
      <c r="K37" s="33"/>
      <c r="L37" s="34">
        <f t="shared" si="2"/>
        <v>0</v>
      </c>
      <c r="M37" s="33">
        <v>14950</v>
      </c>
    </row>
    <row r="38" spans="1:13" ht="25.5" x14ac:dyDescent="0.3">
      <c r="A38" s="52" t="s">
        <v>1477</v>
      </c>
      <c r="B38" s="53" t="s">
        <v>1475</v>
      </c>
      <c r="C38" s="54">
        <v>42923</v>
      </c>
      <c r="D38" s="103"/>
      <c r="E38" s="27"/>
      <c r="F38" s="76" t="s">
        <v>42</v>
      </c>
      <c r="G38" s="29" t="s">
        <v>41</v>
      </c>
      <c r="H38" s="67" t="s">
        <v>555</v>
      </c>
      <c r="I38" s="31"/>
      <c r="J38" s="32"/>
      <c r="K38" s="33"/>
      <c r="L38" s="34">
        <f t="shared" si="2"/>
        <v>0</v>
      </c>
      <c r="M38" s="33">
        <v>17950</v>
      </c>
    </row>
    <row r="39" spans="1:13" x14ac:dyDescent="0.3">
      <c r="A39" s="52" t="s">
        <v>1478</v>
      </c>
      <c r="B39" s="53" t="s">
        <v>1476</v>
      </c>
      <c r="C39" s="54">
        <v>42930</v>
      </c>
      <c r="D39" s="45"/>
      <c r="E39" s="27"/>
      <c r="F39" s="76" t="s">
        <v>42</v>
      </c>
      <c r="G39" s="29" t="s">
        <v>41</v>
      </c>
      <c r="H39" s="67" t="s">
        <v>603</v>
      </c>
      <c r="I39" s="31"/>
      <c r="J39" s="32"/>
      <c r="K39" s="33"/>
      <c r="L39" s="34">
        <f t="shared" si="2"/>
        <v>0</v>
      </c>
      <c r="M39" s="33">
        <v>12300</v>
      </c>
    </row>
    <row r="40" spans="1:13" x14ac:dyDescent="0.3">
      <c r="A40" s="52" t="s">
        <v>1485</v>
      </c>
      <c r="B40" s="53" t="s">
        <v>1486</v>
      </c>
      <c r="C40" s="54">
        <v>42934</v>
      </c>
      <c r="D40" s="43" t="s">
        <v>1085</v>
      </c>
      <c r="E40" s="27">
        <v>42922</v>
      </c>
      <c r="F40" s="126" t="s">
        <v>630</v>
      </c>
      <c r="G40" s="29" t="s">
        <v>80</v>
      </c>
      <c r="H40" s="67" t="s">
        <v>1086</v>
      </c>
      <c r="I40" s="31" t="s">
        <v>96</v>
      </c>
      <c r="J40" s="32">
        <v>1000</v>
      </c>
      <c r="K40" s="33">
        <v>9.5</v>
      </c>
      <c r="L40" s="34">
        <f t="shared" si="2"/>
        <v>1520</v>
      </c>
      <c r="M40" s="33">
        <f t="shared" ref="M40:M51" si="4">J40*K40+L40</f>
        <v>11020</v>
      </c>
    </row>
    <row r="41" spans="1:13" ht="25.5" x14ac:dyDescent="0.3">
      <c r="A41" s="52" t="s">
        <v>1481</v>
      </c>
      <c r="B41" s="53" t="s">
        <v>1479</v>
      </c>
      <c r="C41" s="54">
        <v>42937</v>
      </c>
      <c r="D41" s="45"/>
      <c r="E41" s="27"/>
      <c r="F41" s="76" t="s">
        <v>42</v>
      </c>
      <c r="G41" s="29" t="s">
        <v>41</v>
      </c>
      <c r="H41" s="67" t="s">
        <v>1166</v>
      </c>
      <c r="I41" s="31"/>
      <c r="J41" s="32"/>
      <c r="K41" s="33"/>
      <c r="L41" s="34">
        <f t="shared" si="2"/>
        <v>0</v>
      </c>
      <c r="M41" s="33">
        <v>10800</v>
      </c>
    </row>
    <row r="42" spans="1:13" ht="25.5" x14ac:dyDescent="0.3">
      <c r="A42" s="52" t="s">
        <v>1482</v>
      </c>
      <c r="B42" s="53" t="s">
        <v>1480</v>
      </c>
      <c r="C42" s="54">
        <v>42944</v>
      </c>
      <c r="D42" s="45"/>
      <c r="E42" s="27"/>
      <c r="F42" s="76" t="s">
        <v>42</v>
      </c>
      <c r="G42" s="29" t="s">
        <v>41</v>
      </c>
      <c r="H42" s="67" t="s">
        <v>1167</v>
      </c>
      <c r="I42" s="31"/>
      <c r="J42" s="32"/>
      <c r="K42" s="33"/>
      <c r="L42" s="34">
        <f t="shared" si="2"/>
        <v>0</v>
      </c>
      <c r="M42" s="33">
        <v>9850</v>
      </c>
    </row>
    <row r="43" spans="1:13" ht="25.5" x14ac:dyDescent="0.3">
      <c r="A43" s="52" t="s">
        <v>1774</v>
      </c>
      <c r="B43" s="53" t="s">
        <v>1773</v>
      </c>
      <c r="C43" s="54">
        <v>42951</v>
      </c>
      <c r="D43" s="45"/>
      <c r="E43" s="27"/>
      <c r="F43" s="76" t="s">
        <v>42</v>
      </c>
      <c r="G43" s="29" t="s">
        <v>41</v>
      </c>
      <c r="H43" s="67" t="s">
        <v>1285</v>
      </c>
      <c r="I43" s="31"/>
      <c r="J43" s="32"/>
      <c r="K43" s="33"/>
      <c r="L43" s="34">
        <f t="shared" si="2"/>
        <v>0</v>
      </c>
      <c r="M43" s="33">
        <v>10150</v>
      </c>
    </row>
    <row r="44" spans="1:13" ht="25.5" x14ac:dyDescent="0.3">
      <c r="A44" s="52" t="s">
        <v>1776</v>
      </c>
      <c r="B44" s="53" t="s">
        <v>1775</v>
      </c>
      <c r="C44" s="54">
        <v>42958</v>
      </c>
      <c r="D44" s="45"/>
      <c r="E44" s="27"/>
      <c r="F44" s="76" t="s">
        <v>42</v>
      </c>
      <c r="G44" s="29" t="s">
        <v>41</v>
      </c>
      <c r="H44" s="67" t="s">
        <v>1547</v>
      </c>
      <c r="I44" s="31"/>
      <c r="J44" s="32"/>
      <c r="K44" s="33"/>
      <c r="L44" s="34">
        <f t="shared" si="2"/>
        <v>0</v>
      </c>
      <c r="M44" s="33">
        <v>10150</v>
      </c>
    </row>
    <row r="45" spans="1:13" x14ac:dyDescent="0.3">
      <c r="A45" s="121" t="s">
        <v>1555</v>
      </c>
      <c r="B45" s="82" t="s">
        <v>1554</v>
      </c>
      <c r="C45" s="83">
        <v>42947</v>
      </c>
      <c r="D45" s="43">
        <v>509</v>
      </c>
      <c r="E45" s="27">
        <v>42941</v>
      </c>
      <c r="F45" s="126" t="s">
        <v>631</v>
      </c>
      <c r="G45" s="29" t="s">
        <v>214</v>
      </c>
      <c r="H45" s="67" t="s">
        <v>1552</v>
      </c>
      <c r="I45" s="31" t="s">
        <v>71</v>
      </c>
      <c r="J45" s="32">
        <v>2</v>
      </c>
      <c r="K45" s="33">
        <v>1540</v>
      </c>
      <c r="L45" s="34">
        <f t="shared" si="2"/>
        <v>492.8</v>
      </c>
      <c r="M45" s="33">
        <f t="shared" si="4"/>
        <v>3572.8</v>
      </c>
    </row>
    <row r="46" spans="1:13" x14ac:dyDescent="0.3">
      <c r="A46" s="121" t="s">
        <v>1555</v>
      </c>
      <c r="B46" s="82" t="s">
        <v>1554</v>
      </c>
      <c r="C46" s="83">
        <v>42947</v>
      </c>
      <c r="D46" s="43">
        <v>509</v>
      </c>
      <c r="E46" s="27">
        <v>42941</v>
      </c>
      <c r="F46" s="126" t="s">
        <v>631</v>
      </c>
      <c r="G46" s="29" t="s">
        <v>214</v>
      </c>
      <c r="H46" s="67" t="s">
        <v>1553</v>
      </c>
      <c r="I46" s="31" t="s">
        <v>71</v>
      </c>
      <c r="J46" s="32">
        <v>2</v>
      </c>
      <c r="K46" s="33">
        <v>1540</v>
      </c>
      <c r="L46" s="34">
        <f t="shared" si="2"/>
        <v>492.8</v>
      </c>
      <c r="M46" s="33">
        <f t="shared" si="4"/>
        <v>3572.8</v>
      </c>
    </row>
    <row r="47" spans="1:13" x14ac:dyDescent="0.3">
      <c r="A47" s="121" t="s">
        <v>1555</v>
      </c>
      <c r="B47" s="82" t="s">
        <v>1554</v>
      </c>
      <c r="C47" s="83">
        <v>42947</v>
      </c>
      <c r="D47" s="43">
        <v>509</v>
      </c>
      <c r="E47" s="27">
        <v>42941</v>
      </c>
      <c r="F47" s="126" t="s">
        <v>631</v>
      </c>
      <c r="G47" s="29" t="s">
        <v>214</v>
      </c>
      <c r="H47" s="67" t="s">
        <v>78</v>
      </c>
      <c r="I47" s="31" t="s">
        <v>79</v>
      </c>
      <c r="J47" s="32">
        <v>4</v>
      </c>
      <c r="K47" s="33">
        <v>495</v>
      </c>
      <c r="L47" s="34">
        <f t="shared" si="2"/>
        <v>316.8</v>
      </c>
      <c r="M47" s="33">
        <f t="shared" si="4"/>
        <v>2296.8000000000002</v>
      </c>
    </row>
    <row r="48" spans="1:13" ht="25.5" x14ac:dyDescent="0.3">
      <c r="A48" s="52" t="s">
        <v>1778</v>
      </c>
      <c r="B48" s="53" t="s">
        <v>1777</v>
      </c>
      <c r="C48" s="54">
        <v>42965</v>
      </c>
      <c r="D48" s="45"/>
      <c r="E48" s="27"/>
      <c r="F48" s="76" t="s">
        <v>42</v>
      </c>
      <c r="G48" s="29" t="s">
        <v>41</v>
      </c>
      <c r="H48" s="67" t="s">
        <v>1621</v>
      </c>
      <c r="I48" s="31"/>
      <c r="J48" s="32"/>
      <c r="K48" s="33"/>
      <c r="L48" s="34">
        <f t="shared" si="2"/>
        <v>0</v>
      </c>
      <c r="M48" s="33">
        <v>11200</v>
      </c>
    </row>
    <row r="49" spans="1:13" ht="25.5" x14ac:dyDescent="0.3">
      <c r="A49" s="52" t="s">
        <v>1779</v>
      </c>
      <c r="B49" s="53" t="s">
        <v>1780</v>
      </c>
      <c r="C49" s="54">
        <v>42972</v>
      </c>
      <c r="D49" s="45"/>
      <c r="E49" s="27"/>
      <c r="F49" s="76" t="s">
        <v>42</v>
      </c>
      <c r="G49" s="29" t="s">
        <v>41</v>
      </c>
      <c r="H49" s="67" t="s">
        <v>1626</v>
      </c>
      <c r="I49" s="31"/>
      <c r="J49" s="32"/>
      <c r="K49" s="33"/>
      <c r="L49" s="34">
        <f t="shared" si="2"/>
        <v>0</v>
      </c>
      <c r="M49" s="33">
        <v>7000</v>
      </c>
    </row>
    <row r="50" spans="1:13" x14ac:dyDescent="0.3">
      <c r="A50" s="36"/>
      <c r="B50" s="36"/>
      <c r="C50" s="27"/>
      <c r="D50" s="45"/>
      <c r="E50" s="27"/>
      <c r="F50" s="37"/>
      <c r="G50" s="29"/>
      <c r="H50" s="67"/>
      <c r="I50" s="31"/>
      <c r="J50" s="32"/>
      <c r="K50" s="33"/>
      <c r="L50" s="34">
        <f t="shared" si="2"/>
        <v>0</v>
      </c>
      <c r="M50" s="33">
        <f t="shared" si="4"/>
        <v>0</v>
      </c>
    </row>
    <row r="51" spans="1:13" x14ac:dyDescent="0.3">
      <c r="A51" s="36"/>
      <c r="B51" s="36"/>
      <c r="C51" s="27"/>
      <c r="D51" s="45"/>
      <c r="E51" s="27"/>
      <c r="F51" s="37"/>
      <c r="G51" s="29"/>
      <c r="H51" s="67"/>
      <c r="I51" s="31"/>
      <c r="J51" s="32"/>
      <c r="K51" s="33"/>
      <c r="L51" s="34">
        <f t="shared" si="2"/>
        <v>0</v>
      </c>
      <c r="M51" s="33">
        <f t="shared" si="4"/>
        <v>0</v>
      </c>
    </row>
    <row r="52" spans="1:13" x14ac:dyDescent="0.3">
      <c r="A52" s="36"/>
      <c r="B52" s="36"/>
      <c r="C52" s="27"/>
      <c r="D52" s="45"/>
      <c r="E52" s="27"/>
      <c r="F52" s="37"/>
      <c r="G52" s="29"/>
      <c r="H52" s="67"/>
      <c r="I52" s="31"/>
      <c r="J52" s="32"/>
      <c r="K52" s="33"/>
      <c r="L52" s="34">
        <f>J52*K52*0.16</f>
        <v>0</v>
      </c>
      <c r="M52" s="33">
        <f>J52*K52+L52</f>
        <v>0</v>
      </c>
    </row>
    <row r="53" spans="1:13" x14ac:dyDescent="0.3">
      <c r="A53" s="36"/>
      <c r="B53" s="36"/>
      <c r="C53" s="27"/>
      <c r="D53" s="43"/>
      <c r="E53" s="27"/>
      <c r="F53" s="27"/>
      <c r="G53" s="29"/>
      <c r="H53" s="67"/>
      <c r="I53" s="31"/>
      <c r="J53" s="32"/>
      <c r="K53" s="33"/>
      <c r="L53" s="34">
        <f>J53*K53*0.16</f>
        <v>0</v>
      </c>
      <c r="M53" s="33">
        <f>J53*K53+L53</f>
        <v>0</v>
      </c>
    </row>
    <row r="54" spans="1:13" x14ac:dyDescent="0.3">
      <c r="A54" s="36"/>
      <c r="B54" s="36"/>
      <c r="C54" s="27"/>
      <c r="D54" s="43"/>
      <c r="E54" s="27"/>
      <c r="F54" s="27"/>
      <c r="G54" s="29"/>
      <c r="H54" s="38"/>
      <c r="I54" s="31"/>
      <c r="J54" s="32"/>
      <c r="K54" s="33"/>
      <c r="L54" s="34">
        <f>J54*K54*0.16</f>
        <v>0</v>
      </c>
      <c r="M54" s="33">
        <f>J54*K54+L54</f>
        <v>0</v>
      </c>
    </row>
    <row r="55" spans="1:13" x14ac:dyDescent="0.3">
      <c r="A55" s="26"/>
      <c r="B55" s="26"/>
      <c r="C55" s="26"/>
      <c r="D55" s="28"/>
      <c r="E55" s="27"/>
      <c r="F55" s="27"/>
      <c r="G55" s="29"/>
      <c r="H55" s="38"/>
      <c r="I55" s="31"/>
      <c r="J55" s="32"/>
      <c r="K55" s="33"/>
      <c r="L55" s="34"/>
      <c r="M55" s="33">
        <f>SUM(M14:M54)</f>
        <v>340950.38639999996</v>
      </c>
    </row>
    <row r="57" spans="1:13" x14ac:dyDescent="0.3">
      <c r="A57" s="48" t="s">
        <v>35</v>
      </c>
      <c r="B57" s="46" t="s">
        <v>177</v>
      </c>
    </row>
    <row r="58" spans="1:13" x14ac:dyDescent="0.3">
      <c r="A58" s="18"/>
      <c r="B58" s="15"/>
    </row>
    <row r="59" spans="1:13" x14ac:dyDescent="0.3">
      <c r="A59" s="18"/>
      <c r="B59" s="15"/>
      <c r="D59" s="62"/>
    </row>
    <row r="60" spans="1:13" x14ac:dyDescent="0.3">
      <c r="A60" s="18"/>
      <c r="B60" s="15"/>
    </row>
    <row r="61" spans="1:13" x14ac:dyDescent="0.3">
      <c r="A61" s="18"/>
      <c r="B61" s="15"/>
    </row>
    <row r="62" spans="1:13" x14ac:dyDescent="0.3">
      <c r="A62" s="18"/>
      <c r="B62" s="15"/>
    </row>
    <row r="63" spans="1:13" x14ac:dyDescent="0.3">
      <c r="A63" s="18"/>
      <c r="B63" s="15"/>
    </row>
    <row r="64" spans="1:13" x14ac:dyDescent="0.3">
      <c r="A64" s="18"/>
      <c r="B64" s="15"/>
    </row>
    <row r="65" spans="1:13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261" t="s">
        <v>27</v>
      </c>
      <c r="B66" s="261"/>
      <c r="C66" s="261"/>
      <c r="D66" s="39"/>
      <c r="E66" s="261" t="s">
        <v>28</v>
      </c>
      <c r="F66" s="261"/>
      <c r="G66" s="39"/>
      <c r="H66" s="81" t="s">
        <v>29</v>
      </c>
      <c r="I66" s="39"/>
      <c r="J66" s="41"/>
      <c r="K66" s="81" t="s">
        <v>30</v>
      </c>
      <c r="L66" s="41"/>
      <c r="M66" s="39"/>
    </row>
    <row r="67" spans="1:13" ht="13.9" customHeight="1" x14ac:dyDescent="0.3">
      <c r="A67" s="263" t="s">
        <v>0</v>
      </c>
      <c r="B67" s="263"/>
      <c r="C67" s="263"/>
      <c r="D67" s="39"/>
      <c r="E67" s="262" t="s">
        <v>1</v>
      </c>
      <c r="F67" s="262"/>
      <c r="G67" s="39"/>
      <c r="H67" s="42" t="s">
        <v>2</v>
      </c>
      <c r="I67" s="39"/>
      <c r="J67" s="262" t="s">
        <v>31</v>
      </c>
      <c r="K67" s="262"/>
      <c r="L67" s="262"/>
      <c r="M67" s="39"/>
    </row>
    <row r="68" spans="1:13" x14ac:dyDescent="0.3">
      <c r="A68" s="253"/>
      <c r="B68" s="253"/>
      <c r="C68" s="253"/>
    </row>
    <row r="69" spans="1:13" s="15" customFormat="1" ht="15" customHeight="1" x14ac:dyDescent="0.25">
      <c r="A69" s="257" t="s">
        <v>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</sheetData>
  <customSheetViews>
    <customSheetView guid="{B46C6F73-E576-4327-952E-D30557363BE2}" showPageBreaks="1" topLeftCell="H34">
      <selection activeCell="L57" sqref="L5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34">
      <selection activeCell="L57" sqref="L5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69:M69"/>
    <mergeCell ref="A11:B11"/>
    <mergeCell ref="C11:G11"/>
    <mergeCell ref="I11:M11"/>
    <mergeCell ref="E66:F66"/>
    <mergeCell ref="E67:F67"/>
    <mergeCell ref="J67:L67"/>
    <mergeCell ref="A66:C66"/>
    <mergeCell ref="A67:C67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106"/>
  <sheetViews>
    <sheetView view="pageBreakPreview" topLeftCell="H82" zoomScaleNormal="88" zoomScaleSheetLayoutView="100" zoomScalePageLayoutView="70" workbookViewId="0">
      <selection activeCell="M96" sqref="M96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9" style="1" customWidth="1"/>
    <col min="8" max="8" width="32" style="1" customWidth="1"/>
    <col min="9" max="13" width="11.42578125" style="1"/>
    <col min="14" max="14" width="12.140625" style="1" bestFit="1" customWidth="1"/>
    <col min="15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.75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 x14ac:dyDescent="0.3">
      <c r="A5" s="47" t="s">
        <v>7</v>
      </c>
      <c r="B5" s="48" t="s">
        <v>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0.15" customHeight="1" x14ac:dyDescent="0.3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6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6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33</v>
      </c>
      <c r="D11" s="259"/>
      <c r="E11" s="259"/>
      <c r="F11" s="259"/>
      <c r="G11" s="259"/>
      <c r="H11" s="8" t="s">
        <v>13</v>
      </c>
      <c r="I11" s="271" t="s">
        <v>3940</v>
      </c>
      <c r="J11" s="273"/>
      <c r="K11" s="273"/>
      <c r="L11" s="273"/>
      <c r="M11" s="273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3.45" customHeight="1" x14ac:dyDescent="0.3">
      <c r="A14" s="26"/>
      <c r="B14" s="53" t="s">
        <v>199</v>
      </c>
      <c r="C14" s="54">
        <v>42790</v>
      </c>
      <c r="D14" s="43"/>
      <c r="E14" s="27"/>
      <c r="F14" s="53" t="s">
        <v>42</v>
      </c>
      <c r="G14" s="29" t="s">
        <v>44</v>
      </c>
      <c r="H14" s="30" t="s">
        <v>34</v>
      </c>
      <c r="I14" s="31"/>
      <c r="J14" s="32"/>
      <c r="K14" s="33"/>
      <c r="L14" s="34">
        <f t="shared" ref="L14:L21" si="0">J14*K14*0.16</f>
        <v>0</v>
      </c>
      <c r="M14" s="33">
        <v>27900</v>
      </c>
    </row>
    <row r="15" spans="1:13" ht="25.5" x14ac:dyDescent="0.3">
      <c r="A15" s="26"/>
      <c r="B15" s="53" t="s">
        <v>198</v>
      </c>
      <c r="C15" s="54">
        <v>42772</v>
      </c>
      <c r="D15" s="43"/>
      <c r="E15" s="27"/>
      <c r="F15" s="53" t="s">
        <v>42</v>
      </c>
      <c r="G15" s="29" t="s">
        <v>44</v>
      </c>
      <c r="H15" s="30" t="s">
        <v>37</v>
      </c>
      <c r="I15" s="31"/>
      <c r="J15" s="32"/>
      <c r="K15" s="33"/>
      <c r="L15" s="34">
        <f t="shared" si="0"/>
        <v>0</v>
      </c>
      <c r="M15" s="33">
        <v>17700</v>
      </c>
    </row>
    <row r="16" spans="1:13" s="14" customFormat="1" ht="25.5" x14ac:dyDescent="0.25">
      <c r="A16" s="26"/>
      <c r="B16" s="53" t="s">
        <v>197</v>
      </c>
      <c r="C16" s="54">
        <v>42779</v>
      </c>
      <c r="D16" s="44"/>
      <c r="E16" s="27"/>
      <c r="F16" s="53" t="s">
        <v>42</v>
      </c>
      <c r="G16" s="29" t="s">
        <v>44</v>
      </c>
      <c r="H16" s="30" t="s">
        <v>38</v>
      </c>
      <c r="I16" s="31"/>
      <c r="J16" s="32"/>
      <c r="K16" s="33"/>
      <c r="L16" s="34">
        <f t="shared" si="0"/>
        <v>0</v>
      </c>
      <c r="M16" s="33">
        <v>24600</v>
      </c>
    </row>
    <row r="17" spans="1:13" ht="25.5" x14ac:dyDescent="0.3">
      <c r="A17" s="26"/>
      <c r="B17" s="53" t="s">
        <v>195</v>
      </c>
      <c r="C17" s="54">
        <v>42798</v>
      </c>
      <c r="D17" s="43"/>
      <c r="E17" s="27"/>
      <c r="F17" s="53" t="s">
        <v>42</v>
      </c>
      <c r="G17" s="29" t="s">
        <v>44</v>
      </c>
      <c r="H17" s="35" t="s">
        <v>48</v>
      </c>
      <c r="I17" s="31"/>
      <c r="J17" s="32"/>
      <c r="K17" s="33"/>
      <c r="L17" s="34">
        <f t="shared" si="0"/>
        <v>0</v>
      </c>
      <c r="M17" s="33">
        <v>11100</v>
      </c>
    </row>
    <row r="18" spans="1:13" ht="25.5" x14ac:dyDescent="0.3">
      <c r="A18" s="36"/>
      <c r="B18" s="53" t="s">
        <v>196</v>
      </c>
      <c r="C18" s="54">
        <v>42801</v>
      </c>
      <c r="D18" s="45"/>
      <c r="E18" s="27"/>
      <c r="F18" s="53" t="s">
        <v>42</v>
      </c>
      <c r="G18" s="29" t="s">
        <v>44</v>
      </c>
      <c r="H18" s="38" t="s">
        <v>53</v>
      </c>
      <c r="I18" s="31"/>
      <c r="J18" s="32"/>
      <c r="K18" s="33"/>
      <c r="L18" s="34">
        <f t="shared" si="0"/>
        <v>0</v>
      </c>
      <c r="M18" s="33">
        <v>13200</v>
      </c>
    </row>
    <row r="19" spans="1:13" ht="25.5" x14ac:dyDescent="0.3">
      <c r="A19" s="36"/>
      <c r="B19" s="53" t="s">
        <v>202</v>
      </c>
      <c r="C19" s="54">
        <v>42807</v>
      </c>
      <c r="D19" s="43"/>
      <c r="E19" s="27"/>
      <c r="F19" s="53" t="s">
        <v>42</v>
      </c>
      <c r="G19" s="29" t="s">
        <v>44</v>
      </c>
      <c r="H19" s="38" t="s">
        <v>54</v>
      </c>
      <c r="I19" s="31"/>
      <c r="J19" s="32"/>
      <c r="K19" s="33"/>
      <c r="L19" s="34">
        <f t="shared" si="0"/>
        <v>0</v>
      </c>
      <c r="M19" s="33">
        <v>11100</v>
      </c>
    </row>
    <row r="20" spans="1:13" ht="25.5" x14ac:dyDescent="0.3">
      <c r="A20" s="36"/>
      <c r="B20" s="53" t="s">
        <v>201</v>
      </c>
      <c r="C20" s="54">
        <v>42818</v>
      </c>
      <c r="D20" s="43"/>
      <c r="E20" s="27"/>
      <c r="F20" s="53" t="s">
        <v>42</v>
      </c>
      <c r="G20" s="29" t="s">
        <v>44</v>
      </c>
      <c r="H20" s="38" t="s">
        <v>55</v>
      </c>
      <c r="I20" s="31"/>
      <c r="J20" s="32"/>
      <c r="K20" s="33"/>
      <c r="L20" s="34">
        <f t="shared" si="0"/>
        <v>0</v>
      </c>
      <c r="M20" s="33">
        <v>11700</v>
      </c>
    </row>
    <row r="21" spans="1:13" ht="25.5" x14ac:dyDescent="0.3">
      <c r="A21" s="36"/>
      <c r="B21" s="53" t="s">
        <v>200</v>
      </c>
      <c r="C21" s="54">
        <v>42821</v>
      </c>
      <c r="D21" s="43"/>
      <c r="E21" s="27"/>
      <c r="F21" s="53" t="s">
        <v>42</v>
      </c>
      <c r="G21" s="29" t="s">
        <v>44</v>
      </c>
      <c r="H21" s="38" t="s">
        <v>56</v>
      </c>
      <c r="I21" s="31"/>
      <c r="J21" s="32"/>
      <c r="K21" s="33"/>
      <c r="L21" s="34">
        <f t="shared" si="0"/>
        <v>0</v>
      </c>
      <c r="M21" s="33">
        <v>12600</v>
      </c>
    </row>
    <row r="22" spans="1:13" x14ac:dyDescent="0.3">
      <c r="A22" s="111" t="s">
        <v>604</v>
      </c>
      <c r="B22" s="112" t="s">
        <v>605</v>
      </c>
      <c r="C22" s="113">
        <v>42828</v>
      </c>
      <c r="D22" s="43" t="s">
        <v>57</v>
      </c>
      <c r="E22" s="27">
        <v>42807</v>
      </c>
      <c r="F22" s="27" t="s">
        <v>630</v>
      </c>
      <c r="G22" s="29" t="s">
        <v>58</v>
      </c>
      <c r="H22" s="38" t="s">
        <v>59</v>
      </c>
      <c r="I22" s="31" t="s">
        <v>60</v>
      </c>
      <c r="J22" s="32">
        <v>5</v>
      </c>
      <c r="K22" s="33">
        <v>2758.62</v>
      </c>
      <c r="L22" s="34">
        <f t="shared" ref="L22:L39" si="1">J22*K22*0.16</f>
        <v>2206.8959999999997</v>
      </c>
      <c r="M22" s="33">
        <f t="shared" ref="M22:M36" si="2">J22*K22+L22</f>
        <v>15999.995999999999</v>
      </c>
    </row>
    <row r="23" spans="1:13" x14ac:dyDescent="0.3">
      <c r="A23" s="111" t="s">
        <v>606</v>
      </c>
      <c r="B23" s="112" t="s">
        <v>607</v>
      </c>
      <c r="C23" s="113">
        <v>42828</v>
      </c>
      <c r="D23" s="43" t="s">
        <v>61</v>
      </c>
      <c r="E23" s="27">
        <v>42807</v>
      </c>
      <c r="F23" s="27" t="s">
        <v>630</v>
      </c>
      <c r="G23" s="29" t="s">
        <v>58</v>
      </c>
      <c r="H23" s="38" t="s">
        <v>59</v>
      </c>
      <c r="I23" s="31" t="s">
        <v>60</v>
      </c>
      <c r="J23" s="32">
        <v>5</v>
      </c>
      <c r="K23" s="33">
        <v>2758.62</v>
      </c>
      <c r="L23" s="34">
        <f t="shared" si="1"/>
        <v>2206.8959999999997</v>
      </c>
      <c r="M23" s="33">
        <f t="shared" si="2"/>
        <v>15999.995999999999</v>
      </c>
    </row>
    <row r="24" spans="1:13" x14ac:dyDescent="0.3">
      <c r="A24" s="111" t="s">
        <v>608</v>
      </c>
      <c r="B24" s="112" t="s">
        <v>609</v>
      </c>
      <c r="C24" s="113">
        <v>42828</v>
      </c>
      <c r="D24" s="43" t="s">
        <v>62</v>
      </c>
      <c r="E24" s="27">
        <v>42807</v>
      </c>
      <c r="F24" s="27" t="s">
        <v>630</v>
      </c>
      <c r="G24" s="29" t="s">
        <v>58</v>
      </c>
      <c r="H24" s="38" t="s">
        <v>59</v>
      </c>
      <c r="I24" s="31" t="s">
        <v>60</v>
      </c>
      <c r="J24" s="32">
        <v>5</v>
      </c>
      <c r="K24" s="33">
        <v>2758.62</v>
      </c>
      <c r="L24" s="34">
        <f t="shared" si="1"/>
        <v>2206.8959999999997</v>
      </c>
      <c r="M24" s="33">
        <f t="shared" si="2"/>
        <v>15999.995999999999</v>
      </c>
    </row>
    <row r="25" spans="1:13" x14ac:dyDescent="0.3">
      <c r="A25" s="111" t="s">
        <v>610</v>
      </c>
      <c r="B25" s="112" t="s">
        <v>611</v>
      </c>
      <c r="C25" s="113">
        <v>42828</v>
      </c>
      <c r="D25" s="43" t="s">
        <v>63</v>
      </c>
      <c r="E25" s="27">
        <v>42807</v>
      </c>
      <c r="F25" s="27" t="s">
        <v>630</v>
      </c>
      <c r="G25" s="29" t="s">
        <v>58</v>
      </c>
      <c r="H25" s="38" t="s">
        <v>59</v>
      </c>
      <c r="I25" s="31" t="s">
        <v>60</v>
      </c>
      <c r="J25" s="32">
        <v>5</v>
      </c>
      <c r="K25" s="33">
        <v>2758.62</v>
      </c>
      <c r="L25" s="34">
        <f t="shared" si="1"/>
        <v>2206.8959999999997</v>
      </c>
      <c r="M25" s="33">
        <f t="shared" si="2"/>
        <v>15999.995999999999</v>
      </c>
    </row>
    <row r="26" spans="1:13" x14ac:dyDescent="0.3">
      <c r="A26" s="111" t="s">
        <v>612</v>
      </c>
      <c r="B26" s="112" t="s">
        <v>613</v>
      </c>
      <c r="C26" s="113">
        <v>42828</v>
      </c>
      <c r="D26" s="43" t="s">
        <v>64</v>
      </c>
      <c r="E26" s="27">
        <v>42807</v>
      </c>
      <c r="F26" s="27" t="s">
        <v>630</v>
      </c>
      <c r="G26" s="29" t="s">
        <v>58</v>
      </c>
      <c r="H26" s="38" t="s">
        <v>59</v>
      </c>
      <c r="I26" s="31" t="s">
        <v>60</v>
      </c>
      <c r="J26" s="32">
        <v>5</v>
      </c>
      <c r="K26" s="33">
        <v>2758.62</v>
      </c>
      <c r="L26" s="34">
        <f t="shared" si="1"/>
        <v>2206.8959999999997</v>
      </c>
      <c r="M26" s="33">
        <f t="shared" si="2"/>
        <v>15999.995999999999</v>
      </c>
    </row>
    <row r="27" spans="1:13" x14ac:dyDescent="0.3">
      <c r="A27" s="111" t="s">
        <v>614</v>
      </c>
      <c r="B27" s="112" t="s">
        <v>615</v>
      </c>
      <c r="C27" s="113">
        <v>42828</v>
      </c>
      <c r="D27" s="43" t="s">
        <v>65</v>
      </c>
      <c r="E27" s="27">
        <v>42807</v>
      </c>
      <c r="F27" s="27" t="s">
        <v>630</v>
      </c>
      <c r="G27" s="29" t="s">
        <v>58</v>
      </c>
      <c r="H27" s="38" t="s">
        <v>59</v>
      </c>
      <c r="I27" s="31" t="s">
        <v>60</v>
      </c>
      <c r="J27" s="32">
        <v>5</v>
      </c>
      <c r="K27" s="33">
        <v>2758.62</v>
      </c>
      <c r="L27" s="34">
        <f t="shared" si="1"/>
        <v>2206.8959999999997</v>
      </c>
      <c r="M27" s="33">
        <f t="shared" si="2"/>
        <v>15999.995999999999</v>
      </c>
    </row>
    <row r="28" spans="1:13" x14ac:dyDescent="0.3">
      <c r="A28" s="111" t="s">
        <v>616</v>
      </c>
      <c r="B28" s="112" t="s">
        <v>617</v>
      </c>
      <c r="C28" s="113">
        <v>42828</v>
      </c>
      <c r="D28" s="43" t="s">
        <v>66</v>
      </c>
      <c r="E28" s="27">
        <v>42807</v>
      </c>
      <c r="F28" s="27" t="s">
        <v>630</v>
      </c>
      <c r="G28" s="29" t="s">
        <v>58</v>
      </c>
      <c r="H28" s="38" t="s">
        <v>59</v>
      </c>
      <c r="I28" s="31" t="s">
        <v>60</v>
      </c>
      <c r="J28" s="32">
        <v>5</v>
      </c>
      <c r="K28" s="33">
        <v>2758.62</v>
      </c>
      <c r="L28" s="34">
        <f t="shared" si="1"/>
        <v>2206.8959999999997</v>
      </c>
      <c r="M28" s="33">
        <f t="shared" si="2"/>
        <v>15999.995999999999</v>
      </c>
    </row>
    <row r="29" spans="1:13" x14ac:dyDescent="0.3">
      <c r="A29" s="111" t="s">
        <v>618</v>
      </c>
      <c r="B29" s="112" t="s">
        <v>619</v>
      </c>
      <c r="C29" s="113">
        <v>42828</v>
      </c>
      <c r="D29" s="43" t="s">
        <v>67</v>
      </c>
      <c r="E29" s="27">
        <v>42807</v>
      </c>
      <c r="F29" s="27" t="s">
        <v>630</v>
      </c>
      <c r="G29" s="29" t="s">
        <v>58</v>
      </c>
      <c r="H29" s="38" t="s">
        <v>59</v>
      </c>
      <c r="I29" s="31" t="s">
        <v>60</v>
      </c>
      <c r="J29" s="32">
        <v>5</v>
      </c>
      <c r="K29" s="33">
        <v>2758.62</v>
      </c>
      <c r="L29" s="34">
        <f t="shared" si="1"/>
        <v>2206.8959999999997</v>
      </c>
      <c r="M29" s="33">
        <f t="shared" si="2"/>
        <v>15999.995999999999</v>
      </c>
    </row>
    <row r="30" spans="1:13" x14ac:dyDescent="0.3">
      <c r="A30" s="111" t="s">
        <v>620</v>
      </c>
      <c r="B30" s="112" t="s">
        <v>621</v>
      </c>
      <c r="C30" s="113">
        <v>42828</v>
      </c>
      <c r="D30" s="43" t="s">
        <v>68</v>
      </c>
      <c r="E30" s="27">
        <v>42807</v>
      </c>
      <c r="F30" s="27" t="s">
        <v>630</v>
      </c>
      <c r="G30" s="29" t="s">
        <v>58</v>
      </c>
      <c r="H30" s="38" t="s">
        <v>59</v>
      </c>
      <c r="I30" s="31" t="s">
        <v>60</v>
      </c>
      <c r="J30" s="32">
        <v>5</v>
      </c>
      <c r="K30" s="33">
        <v>2758.62</v>
      </c>
      <c r="L30" s="34">
        <f t="shared" si="1"/>
        <v>2206.8959999999997</v>
      </c>
      <c r="M30" s="33">
        <f t="shared" si="2"/>
        <v>15999.995999999999</v>
      </c>
    </row>
    <row r="31" spans="1:13" x14ac:dyDescent="0.3">
      <c r="A31" s="111" t="s">
        <v>622</v>
      </c>
      <c r="B31" s="112" t="s">
        <v>623</v>
      </c>
      <c r="C31" s="113">
        <v>42828</v>
      </c>
      <c r="D31" s="43" t="s">
        <v>69</v>
      </c>
      <c r="E31" s="27">
        <v>42807</v>
      </c>
      <c r="F31" s="27" t="s">
        <v>630</v>
      </c>
      <c r="G31" s="29" t="s">
        <v>58</v>
      </c>
      <c r="H31" s="38" t="s">
        <v>59</v>
      </c>
      <c r="I31" s="31" t="s">
        <v>60</v>
      </c>
      <c r="J31" s="32">
        <v>5</v>
      </c>
      <c r="K31" s="33">
        <v>2758.62</v>
      </c>
      <c r="L31" s="34">
        <f t="shared" si="1"/>
        <v>2206.8959999999997</v>
      </c>
      <c r="M31" s="33">
        <f t="shared" si="2"/>
        <v>15999.995999999999</v>
      </c>
    </row>
    <row r="32" spans="1:13" x14ac:dyDescent="0.3">
      <c r="A32" s="111" t="s">
        <v>624</v>
      </c>
      <c r="B32" s="112" t="s">
        <v>625</v>
      </c>
      <c r="C32" s="113">
        <v>42828</v>
      </c>
      <c r="D32" s="43" t="s">
        <v>70</v>
      </c>
      <c r="E32" s="27">
        <v>42816</v>
      </c>
      <c r="F32" s="27" t="s">
        <v>631</v>
      </c>
      <c r="G32" s="29" t="s">
        <v>58</v>
      </c>
      <c r="H32" s="38" t="s">
        <v>72</v>
      </c>
      <c r="I32" s="31" t="s">
        <v>71</v>
      </c>
      <c r="J32" s="32">
        <v>65</v>
      </c>
      <c r="K32" s="33">
        <v>1350</v>
      </c>
      <c r="L32" s="34">
        <f t="shared" si="1"/>
        <v>14040</v>
      </c>
      <c r="M32" s="33">
        <f t="shared" si="2"/>
        <v>101790</v>
      </c>
    </row>
    <row r="33" spans="1:14" x14ac:dyDescent="0.3">
      <c r="A33" s="111" t="s">
        <v>626</v>
      </c>
      <c r="B33" s="112" t="s">
        <v>627</v>
      </c>
      <c r="C33" s="113">
        <v>42828</v>
      </c>
      <c r="D33" s="43" t="s">
        <v>73</v>
      </c>
      <c r="E33" s="27">
        <v>42816</v>
      </c>
      <c r="F33" s="27" t="s">
        <v>631</v>
      </c>
      <c r="G33" s="29" t="s">
        <v>58</v>
      </c>
      <c r="H33" s="38" t="s">
        <v>74</v>
      </c>
      <c r="I33" s="31" t="s">
        <v>71</v>
      </c>
      <c r="J33" s="32">
        <v>65</v>
      </c>
      <c r="K33" s="33">
        <v>1100</v>
      </c>
      <c r="L33" s="34">
        <f t="shared" si="1"/>
        <v>11440</v>
      </c>
      <c r="M33" s="33">
        <f t="shared" si="2"/>
        <v>82940</v>
      </c>
    </row>
    <row r="34" spans="1:14" x14ac:dyDescent="0.3">
      <c r="A34" s="111" t="s">
        <v>628</v>
      </c>
      <c r="B34" s="112" t="s">
        <v>629</v>
      </c>
      <c r="C34" s="113">
        <v>42828</v>
      </c>
      <c r="D34" s="43" t="s">
        <v>75</v>
      </c>
      <c r="E34" s="27">
        <v>42816</v>
      </c>
      <c r="F34" s="27" t="s">
        <v>631</v>
      </c>
      <c r="G34" s="29" t="s">
        <v>58</v>
      </c>
      <c r="H34" s="38" t="s">
        <v>76</v>
      </c>
      <c r="I34" s="31" t="s">
        <v>71</v>
      </c>
      <c r="J34" s="32">
        <v>8</v>
      </c>
      <c r="K34" s="33">
        <v>1400</v>
      </c>
      <c r="L34" s="34">
        <f t="shared" si="1"/>
        <v>1792</v>
      </c>
      <c r="M34" s="33">
        <f t="shared" si="2"/>
        <v>12992</v>
      </c>
    </row>
    <row r="35" spans="1:14" x14ac:dyDescent="0.3">
      <c r="A35" s="111" t="s">
        <v>628</v>
      </c>
      <c r="B35" s="112" t="s">
        <v>629</v>
      </c>
      <c r="C35" s="113">
        <v>42828</v>
      </c>
      <c r="D35" s="43" t="s">
        <v>75</v>
      </c>
      <c r="E35" s="27">
        <v>42816</v>
      </c>
      <c r="F35" s="27" t="s">
        <v>631</v>
      </c>
      <c r="G35" s="29" t="s">
        <v>58</v>
      </c>
      <c r="H35" s="38" t="s">
        <v>77</v>
      </c>
      <c r="I35" s="31" t="s">
        <v>71</v>
      </c>
      <c r="J35" s="32">
        <v>8</v>
      </c>
      <c r="K35" s="33">
        <v>1350</v>
      </c>
      <c r="L35" s="34">
        <f t="shared" si="1"/>
        <v>1728</v>
      </c>
      <c r="M35" s="33">
        <f t="shared" si="2"/>
        <v>12528</v>
      </c>
      <c r="N35" s="61"/>
    </row>
    <row r="36" spans="1:14" x14ac:dyDescent="0.3">
      <c r="A36" s="111" t="s">
        <v>628</v>
      </c>
      <c r="B36" s="112" t="s">
        <v>629</v>
      </c>
      <c r="C36" s="113">
        <v>42828</v>
      </c>
      <c r="D36" s="43" t="s">
        <v>75</v>
      </c>
      <c r="E36" s="27">
        <v>42816</v>
      </c>
      <c r="F36" s="27" t="s">
        <v>631</v>
      </c>
      <c r="G36" s="29" t="s">
        <v>58</v>
      </c>
      <c r="H36" s="38" t="s">
        <v>78</v>
      </c>
      <c r="I36" s="31" t="s">
        <v>79</v>
      </c>
      <c r="J36" s="32">
        <v>16</v>
      </c>
      <c r="K36" s="33">
        <v>450</v>
      </c>
      <c r="L36" s="34">
        <f t="shared" si="1"/>
        <v>1152</v>
      </c>
      <c r="M36" s="33">
        <f t="shared" si="2"/>
        <v>8352</v>
      </c>
    </row>
    <row r="37" spans="1:14" ht="25.5" x14ac:dyDescent="0.3">
      <c r="A37" s="36"/>
      <c r="B37" s="112" t="s">
        <v>632</v>
      </c>
      <c r="C37" s="113">
        <v>42832</v>
      </c>
      <c r="D37" s="43"/>
      <c r="E37" s="27"/>
      <c r="F37" s="114" t="s">
        <v>42</v>
      </c>
      <c r="G37" s="29" t="s">
        <v>44</v>
      </c>
      <c r="H37" s="38" t="s">
        <v>100</v>
      </c>
      <c r="I37" s="31"/>
      <c r="J37" s="32"/>
      <c r="K37" s="33"/>
      <c r="L37" s="34">
        <f t="shared" si="1"/>
        <v>0</v>
      </c>
      <c r="M37" s="33">
        <v>13800</v>
      </c>
    </row>
    <row r="38" spans="1:14" ht="25.5" x14ac:dyDescent="0.3">
      <c r="A38" s="111" t="s">
        <v>633</v>
      </c>
      <c r="B38" s="112" t="s">
        <v>634</v>
      </c>
      <c r="C38" s="113">
        <v>42857</v>
      </c>
      <c r="D38" s="43">
        <v>263</v>
      </c>
      <c r="E38" s="27">
        <v>42849</v>
      </c>
      <c r="F38" s="27" t="s">
        <v>639</v>
      </c>
      <c r="G38" s="38" t="s">
        <v>217</v>
      </c>
      <c r="H38" s="38" t="s">
        <v>218</v>
      </c>
      <c r="I38" s="31" t="s">
        <v>219</v>
      </c>
      <c r="J38" s="32">
        <v>96</v>
      </c>
      <c r="K38" s="33">
        <v>562.5</v>
      </c>
      <c r="L38" s="34">
        <f t="shared" si="1"/>
        <v>8640</v>
      </c>
      <c r="M38" s="33">
        <f>J38*K38+L38</f>
        <v>62640</v>
      </c>
    </row>
    <row r="39" spans="1:14" ht="25.5" x14ac:dyDescent="0.3">
      <c r="A39" s="111" t="s">
        <v>635</v>
      </c>
      <c r="B39" s="112" t="s">
        <v>636</v>
      </c>
      <c r="C39" s="113">
        <v>42857</v>
      </c>
      <c r="D39" s="43">
        <v>264</v>
      </c>
      <c r="E39" s="27">
        <v>42849</v>
      </c>
      <c r="F39" s="27" t="s">
        <v>639</v>
      </c>
      <c r="G39" s="38" t="s">
        <v>217</v>
      </c>
      <c r="H39" s="38" t="s">
        <v>220</v>
      </c>
      <c r="I39" s="31" t="s">
        <v>219</v>
      </c>
      <c r="J39" s="32">
        <v>96</v>
      </c>
      <c r="K39" s="33">
        <v>145.83000000000001</v>
      </c>
      <c r="L39" s="34">
        <f t="shared" si="1"/>
        <v>2239.9488000000001</v>
      </c>
      <c r="M39" s="33">
        <f>J39*K39+L39</f>
        <v>16239.6288</v>
      </c>
    </row>
    <row r="40" spans="1:14" ht="25.5" x14ac:dyDescent="0.3">
      <c r="A40" s="111" t="s">
        <v>637</v>
      </c>
      <c r="B40" s="112" t="s">
        <v>638</v>
      </c>
      <c r="C40" s="113">
        <v>42857</v>
      </c>
      <c r="D40" s="43">
        <v>906</v>
      </c>
      <c r="E40" s="27">
        <v>42843</v>
      </c>
      <c r="F40" s="115" t="s">
        <v>639</v>
      </c>
      <c r="G40" s="38" t="s">
        <v>134</v>
      </c>
      <c r="H40" s="38" t="s">
        <v>230</v>
      </c>
      <c r="I40" s="31" t="s">
        <v>231</v>
      </c>
      <c r="J40" s="32">
        <v>144</v>
      </c>
      <c r="K40" s="33">
        <v>350</v>
      </c>
      <c r="L40" s="34">
        <f t="shared" ref="L40:L58" si="3">J40*K40*0.16</f>
        <v>8064</v>
      </c>
      <c r="M40" s="33">
        <f t="shared" ref="M40:M58" si="4">J40*K40+L40</f>
        <v>58464</v>
      </c>
    </row>
    <row r="41" spans="1:14" ht="25.5" x14ac:dyDescent="0.3">
      <c r="A41" s="111" t="s">
        <v>640</v>
      </c>
      <c r="B41" s="112" t="s">
        <v>641</v>
      </c>
      <c r="C41" s="113">
        <v>42857</v>
      </c>
      <c r="D41" s="43" t="s">
        <v>232</v>
      </c>
      <c r="E41" s="27">
        <v>42843</v>
      </c>
      <c r="F41" s="27" t="s">
        <v>639</v>
      </c>
      <c r="G41" s="38" t="s">
        <v>58</v>
      </c>
      <c r="H41" s="38" t="s">
        <v>233</v>
      </c>
      <c r="I41" s="31" t="s">
        <v>96</v>
      </c>
      <c r="J41" s="32">
        <v>480</v>
      </c>
      <c r="K41" s="33">
        <v>68.959999999999994</v>
      </c>
      <c r="L41" s="34">
        <f t="shared" si="3"/>
        <v>5296.1279999999997</v>
      </c>
      <c r="M41" s="33">
        <f t="shared" si="4"/>
        <v>38396.927999999993</v>
      </c>
    </row>
    <row r="42" spans="1:14" ht="25.5" x14ac:dyDescent="0.3">
      <c r="A42" s="111" t="s">
        <v>642</v>
      </c>
      <c r="B42" s="112" t="s">
        <v>643</v>
      </c>
      <c r="C42" s="113">
        <v>42857</v>
      </c>
      <c r="D42" s="43" t="s">
        <v>234</v>
      </c>
      <c r="E42" s="27">
        <v>42843</v>
      </c>
      <c r="F42" s="27" t="s">
        <v>666</v>
      </c>
      <c r="G42" s="38" t="s">
        <v>58</v>
      </c>
      <c r="H42" s="38" t="s">
        <v>235</v>
      </c>
      <c r="I42" s="31" t="s">
        <v>96</v>
      </c>
      <c r="J42" s="32">
        <v>6</v>
      </c>
      <c r="K42" s="33">
        <v>500</v>
      </c>
      <c r="L42" s="34">
        <f t="shared" si="3"/>
        <v>480</v>
      </c>
      <c r="M42" s="33">
        <f t="shared" si="4"/>
        <v>3480</v>
      </c>
    </row>
    <row r="43" spans="1:14" ht="25.5" x14ac:dyDescent="0.3">
      <c r="A43" s="111" t="s">
        <v>642</v>
      </c>
      <c r="B43" s="112" t="s">
        <v>643</v>
      </c>
      <c r="C43" s="113">
        <v>42857</v>
      </c>
      <c r="D43" s="43" t="s">
        <v>234</v>
      </c>
      <c r="E43" s="27">
        <v>42843</v>
      </c>
      <c r="F43" s="27" t="s">
        <v>666</v>
      </c>
      <c r="G43" s="38" t="s">
        <v>58</v>
      </c>
      <c r="H43" s="38" t="s">
        <v>236</v>
      </c>
      <c r="I43" s="31" t="s">
        <v>96</v>
      </c>
      <c r="J43" s="32">
        <v>4</v>
      </c>
      <c r="K43" s="33">
        <v>153.44999999999999</v>
      </c>
      <c r="L43" s="34">
        <f t="shared" si="3"/>
        <v>98.207999999999998</v>
      </c>
      <c r="M43" s="33">
        <f t="shared" si="4"/>
        <v>712.00799999999992</v>
      </c>
    </row>
    <row r="44" spans="1:14" ht="25.5" x14ac:dyDescent="0.3">
      <c r="A44" s="111" t="s">
        <v>644</v>
      </c>
      <c r="B44" s="112" t="s">
        <v>645</v>
      </c>
      <c r="C44" s="113">
        <v>42857</v>
      </c>
      <c r="D44" s="43" t="s">
        <v>237</v>
      </c>
      <c r="E44" s="27">
        <v>39191</v>
      </c>
      <c r="F44" s="27" t="s">
        <v>630</v>
      </c>
      <c r="G44" s="38" t="s">
        <v>58</v>
      </c>
      <c r="H44" s="38" t="s">
        <v>210</v>
      </c>
      <c r="I44" s="31" t="s">
        <v>60</v>
      </c>
      <c r="J44" s="32">
        <v>5</v>
      </c>
      <c r="K44" s="33">
        <v>2758.62</v>
      </c>
      <c r="L44" s="34">
        <f t="shared" si="3"/>
        <v>2206.8959999999997</v>
      </c>
      <c r="M44" s="33">
        <f t="shared" si="4"/>
        <v>15999.995999999999</v>
      </c>
    </row>
    <row r="45" spans="1:14" ht="25.5" x14ac:dyDescent="0.3">
      <c r="A45" s="111" t="s">
        <v>646</v>
      </c>
      <c r="B45" s="112" t="s">
        <v>647</v>
      </c>
      <c r="C45" s="113">
        <v>42857</v>
      </c>
      <c r="D45" s="43" t="s">
        <v>238</v>
      </c>
      <c r="E45" s="27">
        <v>42844</v>
      </c>
      <c r="F45" s="27" t="s">
        <v>630</v>
      </c>
      <c r="G45" s="38" t="s">
        <v>58</v>
      </c>
      <c r="H45" s="38" t="s">
        <v>210</v>
      </c>
      <c r="I45" s="31" t="s">
        <v>60</v>
      </c>
      <c r="J45" s="32">
        <v>5</v>
      </c>
      <c r="K45" s="33">
        <v>2758.62</v>
      </c>
      <c r="L45" s="34">
        <f t="shared" si="3"/>
        <v>2206.8959999999997</v>
      </c>
      <c r="M45" s="33">
        <f t="shared" si="4"/>
        <v>15999.995999999999</v>
      </c>
    </row>
    <row r="46" spans="1:14" ht="25.5" x14ac:dyDescent="0.3">
      <c r="A46" s="111" t="s">
        <v>648</v>
      </c>
      <c r="B46" s="112" t="s">
        <v>649</v>
      </c>
      <c r="C46" s="113">
        <v>42857</v>
      </c>
      <c r="D46" s="43" t="s">
        <v>239</v>
      </c>
      <c r="E46" s="27">
        <v>42844</v>
      </c>
      <c r="F46" s="27" t="s">
        <v>630</v>
      </c>
      <c r="G46" s="38" t="s">
        <v>58</v>
      </c>
      <c r="H46" s="38" t="s">
        <v>210</v>
      </c>
      <c r="I46" s="31" t="s">
        <v>60</v>
      </c>
      <c r="J46" s="32">
        <v>5</v>
      </c>
      <c r="K46" s="33">
        <v>2758.62</v>
      </c>
      <c r="L46" s="34">
        <f t="shared" si="3"/>
        <v>2206.8959999999997</v>
      </c>
      <c r="M46" s="33">
        <f t="shared" si="4"/>
        <v>15999.995999999999</v>
      </c>
    </row>
    <row r="47" spans="1:14" ht="25.5" x14ac:dyDescent="0.3">
      <c r="A47" s="111" t="s">
        <v>650</v>
      </c>
      <c r="B47" s="112" t="s">
        <v>651</v>
      </c>
      <c r="C47" s="113">
        <v>42857</v>
      </c>
      <c r="D47" s="43" t="s">
        <v>240</v>
      </c>
      <c r="E47" s="27">
        <v>42844</v>
      </c>
      <c r="F47" s="27" t="s">
        <v>630</v>
      </c>
      <c r="G47" s="38" t="s">
        <v>58</v>
      </c>
      <c r="H47" s="38" t="s">
        <v>210</v>
      </c>
      <c r="I47" s="31" t="s">
        <v>60</v>
      </c>
      <c r="J47" s="32">
        <v>5</v>
      </c>
      <c r="K47" s="33">
        <v>2758.62</v>
      </c>
      <c r="L47" s="34">
        <f t="shared" si="3"/>
        <v>2206.8959999999997</v>
      </c>
      <c r="M47" s="33">
        <f t="shared" si="4"/>
        <v>15999.995999999999</v>
      </c>
    </row>
    <row r="48" spans="1:14" ht="25.5" x14ac:dyDescent="0.3">
      <c r="A48" s="111" t="s">
        <v>652</v>
      </c>
      <c r="B48" s="112" t="s">
        <v>653</v>
      </c>
      <c r="C48" s="113">
        <v>42857</v>
      </c>
      <c r="D48" s="43" t="s">
        <v>250</v>
      </c>
      <c r="E48" s="27">
        <v>42850</v>
      </c>
      <c r="F48" s="27" t="s">
        <v>639</v>
      </c>
      <c r="G48" s="38" t="s">
        <v>58</v>
      </c>
      <c r="H48" s="38" t="s">
        <v>251</v>
      </c>
      <c r="I48" s="31" t="s">
        <v>231</v>
      </c>
      <c r="J48" s="32">
        <v>144</v>
      </c>
      <c r="K48" s="33">
        <v>175</v>
      </c>
      <c r="L48" s="34">
        <f>J48*K48*0.16</f>
        <v>4032</v>
      </c>
      <c r="M48" s="33">
        <f>J48*K48+L48</f>
        <v>29232</v>
      </c>
    </row>
    <row r="49" spans="1:14" ht="25.5" x14ac:dyDescent="0.3">
      <c r="A49" s="111" t="s">
        <v>654</v>
      </c>
      <c r="B49" s="112" t="s">
        <v>655</v>
      </c>
      <c r="C49" s="113">
        <v>42857</v>
      </c>
      <c r="D49" s="43" t="s">
        <v>252</v>
      </c>
      <c r="E49" s="27">
        <v>42850</v>
      </c>
      <c r="F49" s="27" t="s">
        <v>639</v>
      </c>
      <c r="G49" s="38" t="s">
        <v>58</v>
      </c>
      <c r="H49" s="38" t="s">
        <v>251</v>
      </c>
      <c r="I49" s="31" t="s">
        <v>231</v>
      </c>
      <c r="J49" s="32">
        <v>144</v>
      </c>
      <c r="K49" s="33">
        <v>175</v>
      </c>
      <c r="L49" s="34">
        <f>J49*K49*0.16</f>
        <v>4032</v>
      </c>
      <c r="M49" s="33">
        <f>J49*K49+L49</f>
        <v>29232</v>
      </c>
    </row>
    <row r="50" spans="1:14" ht="25.5" x14ac:dyDescent="0.3">
      <c r="A50" s="111" t="s">
        <v>656</v>
      </c>
      <c r="B50" s="112" t="s">
        <v>657</v>
      </c>
      <c r="C50" s="113">
        <v>42885</v>
      </c>
      <c r="D50" s="43" t="s">
        <v>271</v>
      </c>
      <c r="E50" s="27">
        <v>42865</v>
      </c>
      <c r="F50" s="27" t="s">
        <v>631</v>
      </c>
      <c r="G50" s="38" t="s">
        <v>58</v>
      </c>
      <c r="H50" s="38" t="s">
        <v>76</v>
      </c>
      <c r="I50" s="31" t="s">
        <v>71</v>
      </c>
      <c r="J50" s="32">
        <v>5</v>
      </c>
      <c r="K50" s="33">
        <v>1400</v>
      </c>
      <c r="L50" s="34">
        <f t="shared" ref="L50:L55" si="5">J50*K50*0.16</f>
        <v>1120</v>
      </c>
      <c r="M50" s="33">
        <f t="shared" ref="M50:M55" si="6">J50*K50+L50</f>
        <v>8120</v>
      </c>
    </row>
    <row r="51" spans="1:14" ht="25.5" x14ac:dyDescent="0.3">
      <c r="A51" s="111" t="s">
        <v>656</v>
      </c>
      <c r="B51" s="112" t="s">
        <v>657</v>
      </c>
      <c r="C51" s="113">
        <v>42885</v>
      </c>
      <c r="D51" s="43" t="s">
        <v>271</v>
      </c>
      <c r="E51" s="27">
        <v>42865</v>
      </c>
      <c r="F51" s="27" t="s">
        <v>631</v>
      </c>
      <c r="G51" s="38" t="s">
        <v>58</v>
      </c>
      <c r="H51" s="38" t="s">
        <v>77</v>
      </c>
      <c r="I51" s="31" t="s">
        <v>71</v>
      </c>
      <c r="J51" s="32">
        <v>10</v>
      </c>
      <c r="K51" s="33">
        <v>1350</v>
      </c>
      <c r="L51" s="34">
        <f t="shared" si="5"/>
        <v>2160</v>
      </c>
      <c r="M51" s="33">
        <f t="shared" si="6"/>
        <v>15660</v>
      </c>
    </row>
    <row r="52" spans="1:14" ht="25.5" x14ac:dyDescent="0.3">
      <c r="A52" s="111" t="s">
        <v>656</v>
      </c>
      <c r="B52" s="112" t="s">
        <v>657</v>
      </c>
      <c r="C52" s="113">
        <v>42885</v>
      </c>
      <c r="D52" s="43" t="s">
        <v>271</v>
      </c>
      <c r="E52" s="27">
        <v>42865</v>
      </c>
      <c r="F52" s="27" t="s">
        <v>631</v>
      </c>
      <c r="G52" s="38" t="s">
        <v>58</v>
      </c>
      <c r="H52" s="38" t="s">
        <v>78</v>
      </c>
      <c r="I52" s="31" t="s">
        <v>79</v>
      </c>
      <c r="J52" s="32">
        <v>15</v>
      </c>
      <c r="K52" s="33">
        <v>450</v>
      </c>
      <c r="L52" s="34">
        <f t="shared" si="5"/>
        <v>1080</v>
      </c>
      <c r="M52" s="33">
        <f t="shared" si="6"/>
        <v>7830</v>
      </c>
    </row>
    <row r="53" spans="1:14" ht="25.5" x14ac:dyDescent="0.3">
      <c r="A53" s="111" t="s">
        <v>658</v>
      </c>
      <c r="B53" s="112" t="s">
        <v>659</v>
      </c>
      <c r="C53" s="113">
        <v>42885</v>
      </c>
      <c r="D53" s="43" t="s">
        <v>272</v>
      </c>
      <c r="E53" s="27">
        <v>42865</v>
      </c>
      <c r="F53" s="27" t="s">
        <v>630</v>
      </c>
      <c r="G53" s="38" t="s">
        <v>58</v>
      </c>
      <c r="H53" s="38" t="s">
        <v>210</v>
      </c>
      <c r="I53" s="31" t="s">
        <v>60</v>
      </c>
      <c r="J53" s="32">
        <v>5</v>
      </c>
      <c r="K53" s="33">
        <v>2758.62</v>
      </c>
      <c r="L53" s="34">
        <f t="shared" si="5"/>
        <v>2206.8959999999997</v>
      </c>
      <c r="M53" s="33">
        <f t="shared" si="6"/>
        <v>15999.995999999999</v>
      </c>
    </row>
    <row r="54" spans="1:14" ht="25.5" x14ac:dyDescent="0.3">
      <c r="A54" s="111" t="s">
        <v>660</v>
      </c>
      <c r="B54" s="112" t="s">
        <v>661</v>
      </c>
      <c r="C54" s="113">
        <v>42885</v>
      </c>
      <c r="D54" s="43" t="s">
        <v>273</v>
      </c>
      <c r="E54" s="27">
        <v>42865</v>
      </c>
      <c r="F54" s="27" t="s">
        <v>630</v>
      </c>
      <c r="G54" s="38" t="s">
        <v>58</v>
      </c>
      <c r="H54" s="38" t="s">
        <v>210</v>
      </c>
      <c r="I54" s="31" t="s">
        <v>60</v>
      </c>
      <c r="J54" s="32">
        <v>5</v>
      </c>
      <c r="K54" s="33">
        <v>2758.62</v>
      </c>
      <c r="L54" s="34">
        <f t="shared" si="5"/>
        <v>2206.8959999999997</v>
      </c>
      <c r="M54" s="33">
        <f t="shared" si="6"/>
        <v>15999.995999999999</v>
      </c>
    </row>
    <row r="55" spans="1:14" ht="25.5" x14ac:dyDescent="0.3">
      <c r="A55" s="111" t="s">
        <v>662</v>
      </c>
      <c r="B55" s="112" t="s">
        <v>663</v>
      </c>
      <c r="C55" s="113">
        <v>42885</v>
      </c>
      <c r="D55" s="43" t="s">
        <v>274</v>
      </c>
      <c r="E55" s="27">
        <v>42865</v>
      </c>
      <c r="F55" s="27" t="s">
        <v>630</v>
      </c>
      <c r="G55" s="38" t="s">
        <v>58</v>
      </c>
      <c r="H55" s="38" t="s">
        <v>210</v>
      </c>
      <c r="I55" s="31" t="s">
        <v>60</v>
      </c>
      <c r="J55" s="32">
        <v>3</v>
      </c>
      <c r="K55" s="33">
        <v>2758.62</v>
      </c>
      <c r="L55" s="34">
        <f t="shared" si="5"/>
        <v>1324.1376</v>
      </c>
      <c r="M55" s="33">
        <f t="shared" si="6"/>
        <v>9599.9976000000006</v>
      </c>
    </row>
    <row r="56" spans="1:14" ht="25.5" x14ac:dyDescent="0.3">
      <c r="A56" s="111" t="s">
        <v>664</v>
      </c>
      <c r="B56" s="112" t="s">
        <v>665</v>
      </c>
      <c r="C56" s="113">
        <v>42885</v>
      </c>
      <c r="D56" s="43" t="s">
        <v>275</v>
      </c>
      <c r="E56" s="27">
        <v>42865</v>
      </c>
      <c r="F56" s="27" t="s">
        <v>630</v>
      </c>
      <c r="G56" s="38" t="s">
        <v>58</v>
      </c>
      <c r="H56" s="38" t="s">
        <v>210</v>
      </c>
      <c r="I56" s="31" t="s">
        <v>60</v>
      </c>
      <c r="J56" s="32">
        <v>5</v>
      </c>
      <c r="K56" s="33">
        <v>2758.62</v>
      </c>
      <c r="L56" s="34">
        <f>J56*K56*0.16</f>
        <v>2206.8959999999997</v>
      </c>
      <c r="M56" s="33">
        <f>J56*K56+L56</f>
        <v>15999.995999999999</v>
      </c>
    </row>
    <row r="57" spans="1:14" ht="25.5" x14ac:dyDescent="0.3">
      <c r="A57" s="111" t="s">
        <v>667</v>
      </c>
      <c r="B57" s="112" t="s">
        <v>668</v>
      </c>
      <c r="C57" s="113">
        <v>42870</v>
      </c>
      <c r="D57" s="43" t="s">
        <v>318</v>
      </c>
      <c r="E57" s="27">
        <v>42857</v>
      </c>
      <c r="F57" s="27" t="s">
        <v>666</v>
      </c>
      <c r="G57" s="38" t="s">
        <v>80</v>
      </c>
      <c r="H57" s="38" t="s">
        <v>241</v>
      </c>
      <c r="I57" s="31" t="s">
        <v>96</v>
      </c>
      <c r="J57" s="32">
        <v>4</v>
      </c>
      <c r="K57" s="33">
        <v>169.35</v>
      </c>
      <c r="L57" s="34">
        <f>J57*K57*0.16</f>
        <v>108.384</v>
      </c>
      <c r="M57" s="33">
        <f>J57*K57+L57</f>
        <v>785.78399999999999</v>
      </c>
    </row>
    <row r="58" spans="1:14" ht="25.5" x14ac:dyDescent="0.3">
      <c r="A58" s="111" t="s">
        <v>667</v>
      </c>
      <c r="B58" s="112" t="s">
        <v>668</v>
      </c>
      <c r="C58" s="113">
        <v>42870</v>
      </c>
      <c r="D58" s="43" t="s">
        <v>318</v>
      </c>
      <c r="E58" s="27">
        <v>42857</v>
      </c>
      <c r="F58" s="27" t="s">
        <v>666</v>
      </c>
      <c r="G58" s="38" t="s">
        <v>80</v>
      </c>
      <c r="H58" s="38" t="s">
        <v>319</v>
      </c>
      <c r="I58" s="31" t="s">
        <v>321</v>
      </c>
      <c r="J58" s="32">
        <v>20</v>
      </c>
      <c r="K58" s="33">
        <v>25</v>
      </c>
      <c r="L58" s="34">
        <f t="shared" si="3"/>
        <v>80</v>
      </c>
      <c r="M58" s="33">
        <f t="shared" si="4"/>
        <v>580</v>
      </c>
    </row>
    <row r="59" spans="1:14" ht="25.5" x14ac:dyDescent="0.3">
      <c r="A59" s="111" t="s">
        <v>667</v>
      </c>
      <c r="B59" s="112" t="s">
        <v>668</v>
      </c>
      <c r="C59" s="113">
        <v>42870</v>
      </c>
      <c r="D59" s="43" t="s">
        <v>318</v>
      </c>
      <c r="E59" s="27">
        <v>42857</v>
      </c>
      <c r="F59" s="27" t="s">
        <v>666</v>
      </c>
      <c r="G59" s="38" t="s">
        <v>80</v>
      </c>
      <c r="H59" s="38" t="s">
        <v>320</v>
      </c>
      <c r="I59" s="31" t="s">
        <v>96</v>
      </c>
      <c r="J59" s="32">
        <v>2</v>
      </c>
      <c r="K59" s="33">
        <v>595.01</v>
      </c>
      <c r="L59" s="34">
        <f t="shared" ref="L59:L70" si="7">J59*K59*0.16</f>
        <v>190.4032</v>
      </c>
      <c r="M59" s="33">
        <f>J59*K59+L59-0.01</f>
        <v>1380.4132</v>
      </c>
      <c r="N59" s="61"/>
    </row>
    <row r="60" spans="1:14" ht="25.5" x14ac:dyDescent="0.3">
      <c r="A60" s="111" t="s">
        <v>669</v>
      </c>
      <c r="B60" s="112" t="s">
        <v>670</v>
      </c>
      <c r="C60" s="113">
        <v>42870</v>
      </c>
      <c r="D60" s="43">
        <v>449</v>
      </c>
      <c r="E60" s="27">
        <v>42864</v>
      </c>
      <c r="F60" s="27" t="s">
        <v>631</v>
      </c>
      <c r="G60" s="38" t="s">
        <v>214</v>
      </c>
      <c r="H60" s="38" t="s">
        <v>215</v>
      </c>
      <c r="I60" s="31" t="s">
        <v>71</v>
      </c>
      <c r="J60" s="32">
        <v>8</v>
      </c>
      <c r="K60" s="33">
        <v>1540</v>
      </c>
      <c r="L60" s="34">
        <f t="shared" si="7"/>
        <v>1971.2</v>
      </c>
      <c r="M60" s="33">
        <f t="shared" ref="M60:M70" si="8">J60*K60+L60</f>
        <v>14291.2</v>
      </c>
      <c r="N60" s="61"/>
    </row>
    <row r="61" spans="1:14" ht="25.5" x14ac:dyDescent="0.3">
      <c r="A61" s="111" t="s">
        <v>669</v>
      </c>
      <c r="B61" s="112" t="s">
        <v>670</v>
      </c>
      <c r="C61" s="113">
        <v>42870</v>
      </c>
      <c r="D61" s="43">
        <v>449</v>
      </c>
      <c r="E61" s="27">
        <v>42864</v>
      </c>
      <c r="F61" s="27" t="s">
        <v>631</v>
      </c>
      <c r="G61" s="38" t="s">
        <v>214</v>
      </c>
      <c r="H61" s="38" t="s">
        <v>141</v>
      </c>
      <c r="I61" s="31" t="s">
        <v>71</v>
      </c>
      <c r="J61" s="32">
        <v>8</v>
      </c>
      <c r="K61" s="33">
        <v>1540</v>
      </c>
      <c r="L61" s="34">
        <f t="shared" si="7"/>
        <v>1971.2</v>
      </c>
      <c r="M61" s="33">
        <f t="shared" si="8"/>
        <v>14291.2</v>
      </c>
      <c r="N61" s="61"/>
    </row>
    <row r="62" spans="1:14" ht="25.5" x14ac:dyDescent="0.3">
      <c r="A62" s="111" t="s">
        <v>669</v>
      </c>
      <c r="B62" s="112" t="s">
        <v>670</v>
      </c>
      <c r="C62" s="113">
        <v>42870</v>
      </c>
      <c r="D62" s="43">
        <v>449</v>
      </c>
      <c r="E62" s="27">
        <v>42864</v>
      </c>
      <c r="F62" s="27" t="s">
        <v>631</v>
      </c>
      <c r="G62" s="38" t="s">
        <v>214</v>
      </c>
      <c r="H62" s="38" t="s">
        <v>78</v>
      </c>
      <c r="I62" s="31" t="s">
        <v>79</v>
      </c>
      <c r="J62" s="32">
        <v>16</v>
      </c>
      <c r="K62" s="33">
        <v>495</v>
      </c>
      <c r="L62" s="34">
        <f t="shared" si="7"/>
        <v>1267.2</v>
      </c>
      <c r="M62" s="33">
        <f t="shared" si="8"/>
        <v>9187.2000000000007</v>
      </c>
      <c r="N62" s="61"/>
    </row>
    <row r="63" spans="1:14" ht="25.5" x14ac:dyDescent="0.3">
      <c r="A63" s="111" t="s">
        <v>671</v>
      </c>
      <c r="B63" s="112" t="s">
        <v>672</v>
      </c>
      <c r="C63" s="113">
        <v>42870</v>
      </c>
      <c r="D63" s="43" t="s">
        <v>344</v>
      </c>
      <c r="E63" s="27">
        <v>42863</v>
      </c>
      <c r="F63" s="27" t="s">
        <v>639</v>
      </c>
      <c r="G63" s="38" t="s">
        <v>58</v>
      </c>
      <c r="H63" s="38" t="s">
        <v>345</v>
      </c>
      <c r="I63" s="31" t="s">
        <v>219</v>
      </c>
      <c r="J63" s="32">
        <v>224</v>
      </c>
      <c r="K63" s="33">
        <v>175</v>
      </c>
      <c r="L63" s="34">
        <f t="shared" si="7"/>
        <v>6272</v>
      </c>
      <c r="M63" s="33">
        <f t="shared" si="8"/>
        <v>45472</v>
      </c>
      <c r="N63" s="61"/>
    </row>
    <row r="64" spans="1:14" ht="25.5" x14ac:dyDescent="0.3">
      <c r="A64" s="111" t="s">
        <v>673</v>
      </c>
      <c r="B64" s="112" t="s">
        <v>674</v>
      </c>
      <c r="C64" s="113">
        <v>42898</v>
      </c>
      <c r="D64" s="43">
        <v>7790</v>
      </c>
      <c r="E64" s="27">
        <v>42877</v>
      </c>
      <c r="F64" s="27" t="s">
        <v>666</v>
      </c>
      <c r="G64" s="38" t="s">
        <v>351</v>
      </c>
      <c r="H64" s="38" t="s">
        <v>359</v>
      </c>
      <c r="I64" s="31" t="s">
        <v>358</v>
      </c>
      <c r="J64" s="32">
        <v>4</v>
      </c>
      <c r="K64" s="33">
        <v>404.31</v>
      </c>
      <c r="L64" s="34">
        <f t="shared" si="7"/>
        <v>258.75839999999999</v>
      </c>
      <c r="M64" s="33">
        <f t="shared" si="8"/>
        <v>1875.9983999999999</v>
      </c>
      <c r="N64" s="61"/>
    </row>
    <row r="65" spans="1:14" ht="25.5" x14ac:dyDescent="0.3">
      <c r="A65" s="111" t="s">
        <v>673</v>
      </c>
      <c r="B65" s="112" t="s">
        <v>674</v>
      </c>
      <c r="C65" s="113">
        <v>42898</v>
      </c>
      <c r="D65" s="43">
        <v>7790</v>
      </c>
      <c r="E65" s="27">
        <v>42877</v>
      </c>
      <c r="F65" s="27" t="s">
        <v>666</v>
      </c>
      <c r="G65" s="38" t="s">
        <v>351</v>
      </c>
      <c r="H65" s="38" t="s">
        <v>360</v>
      </c>
      <c r="I65" s="31" t="s">
        <v>358</v>
      </c>
      <c r="J65" s="32">
        <v>4</v>
      </c>
      <c r="K65" s="33">
        <v>1537.93</v>
      </c>
      <c r="L65" s="34">
        <f t="shared" si="7"/>
        <v>984.27520000000004</v>
      </c>
      <c r="M65" s="33">
        <f t="shared" si="8"/>
        <v>7135.9952000000003</v>
      </c>
      <c r="N65" s="61"/>
    </row>
    <row r="66" spans="1:14" ht="25.5" x14ac:dyDescent="0.3">
      <c r="A66" s="111" t="s">
        <v>673</v>
      </c>
      <c r="B66" s="112" t="s">
        <v>674</v>
      </c>
      <c r="C66" s="113">
        <v>42898</v>
      </c>
      <c r="D66" s="43">
        <v>7790</v>
      </c>
      <c r="E66" s="27">
        <v>42877</v>
      </c>
      <c r="F66" s="27" t="s">
        <v>666</v>
      </c>
      <c r="G66" s="38" t="s">
        <v>351</v>
      </c>
      <c r="H66" s="38" t="s">
        <v>353</v>
      </c>
      <c r="I66" s="31" t="s">
        <v>356</v>
      </c>
      <c r="J66" s="32">
        <v>20</v>
      </c>
      <c r="K66" s="33">
        <v>19.829999999999998</v>
      </c>
      <c r="L66" s="34">
        <f t="shared" si="7"/>
        <v>63.455999999999996</v>
      </c>
      <c r="M66" s="33">
        <f t="shared" si="8"/>
        <v>460.05599999999998</v>
      </c>
      <c r="N66" s="61"/>
    </row>
    <row r="67" spans="1:14" ht="25.5" x14ac:dyDescent="0.3">
      <c r="A67" s="111" t="s">
        <v>673</v>
      </c>
      <c r="B67" s="112" t="s">
        <v>674</v>
      </c>
      <c r="C67" s="113">
        <v>42898</v>
      </c>
      <c r="D67" s="43">
        <v>7790</v>
      </c>
      <c r="E67" s="27">
        <v>42877</v>
      </c>
      <c r="F67" s="27" t="s">
        <v>666</v>
      </c>
      <c r="G67" s="38" t="s">
        <v>351</v>
      </c>
      <c r="H67" s="38" t="s">
        <v>361</v>
      </c>
      <c r="I67" s="31" t="s">
        <v>358</v>
      </c>
      <c r="J67" s="32">
        <v>2</v>
      </c>
      <c r="K67" s="33">
        <v>499.13</v>
      </c>
      <c r="L67" s="34">
        <f t="shared" si="7"/>
        <v>159.7216</v>
      </c>
      <c r="M67" s="33">
        <f t="shared" si="8"/>
        <v>1157.9816000000001</v>
      </c>
      <c r="N67" s="61"/>
    </row>
    <row r="68" spans="1:14" ht="25.5" x14ac:dyDescent="0.3">
      <c r="A68" s="111" t="s">
        <v>675</v>
      </c>
      <c r="B68" s="112" t="s">
        <v>676</v>
      </c>
      <c r="C68" s="113">
        <v>42914</v>
      </c>
      <c r="D68" s="43">
        <v>484</v>
      </c>
      <c r="E68" s="27">
        <v>42907</v>
      </c>
      <c r="F68" s="27" t="s">
        <v>631</v>
      </c>
      <c r="G68" s="38" t="s">
        <v>214</v>
      </c>
      <c r="H68" s="38" t="s">
        <v>215</v>
      </c>
      <c r="I68" s="31" t="s">
        <v>71</v>
      </c>
      <c r="J68" s="32">
        <v>6</v>
      </c>
      <c r="K68" s="33">
        <v>1540</v>
      </c>
      <c r="L68" s="34">
        <f t="shared" si="7"/>
        <v>1478.4</v>
      </c>
      <c r="M68" s="33">
        <f t="shared" si="8"/>
        <v>10718.4</v>
      </c>
      <c r="N68" s="61"/>
    </row>
    <row r="69" spans="1:14" ht="25.5" x14ac:dyDescent="0.3">
      <c r="A69" s="111" t="s">
        <v>675</v>
      </c>
      <c r="B69" s="112" t="s">
        <v>676</v>
      </c>
      <c r="C69" s="113">
        <v>42914</v>
      </c>
      <c r="D69" s="43">
        <v>484</v>
      </c>
      <c r="E69" s="27">
        <v>42907</v>
      </c>
      <c r="F69" s="27" t="s">
        <v>631</v>
      </c>
      <c r="G69" s="38" t="s">
        <v>214</v>
      </c>
      <c r="H69" s="38" t="s">
        <v>141</v>
      </c>
      <c r="I69" s="31" t="s">
        <v>71</v>
      </c>
      <c r="J69" s="32">
        <v>6</v>
      </c>
      <c r="K69" s="33">
        <v>1540</v>
      </c>
      <c r="L69" s="34">
        <f t="shared" si="7"/>
        <v>1478.4</v>
      </c>
      <c r="M69" s="33">
        <f t="shared" si="8"/>
        <v>10718.4</v>
      </c>
      <c r="N69" s="61"/>
    </row>
    <row r="70" spans="1:14" ht="25.5" x14ac:dyDescent="0.3">
      <c r="A70" s="111" t="s">
        <v>675</v>
      </c>
      <c r="B70" s="112" t="s">
        <v>676</v>
      </c>
      <c r="C70" s="113">
        <v>42914</v>
      </c>
      <c r="D70" s="43">
        <v>484</v>
      </c>
      <c r="E70" s="27">
        <v>42907</v>
      </c>
      <c r="F70" s="27" t="s">
        <v>631</v>
      </c>
      <c r="G70" s="38" t="s">
        <v>214</v>
      </c>
      <c r="H70" s="38" t="s">
        <v>78</v>
      </c>
      <c r="I70" s="31" t="s">
        <v>79</v>
      </c>
      <c r="J70" s="32">
        <v>12</v>
      </c>
      <c r="K70" s="33">
        <v>495</v>
      </c>
      <c r="L70" s="34">
        <f t="shared" si="7"/>
        <v>950.4</v>
      </c>
      <c r="M70" s="33">
        <f t="shared" si="8"/>
        <v>6890.4</v>
      </c>
      <c r="N70" s="61"/>
    </row>
    <row r="71" spans="1:14" ht="25.5" x14ac:dyDescent="0.3">
      <c r="A71" s="111" t="s">
        <v>677</v>
      </c>
      <c r="B71" s="112" t="s">
        <v>678</v>
      </c>
      <c r="C71" s="113">
        <v>42828</v>
      </c>
      <c r="D71" s="43" t="s">
        <v>679</v>
      </c>
      <c r="E71" s="27">
        <v>42821</v>
      </c>
      <c r="F71" s="27" t="s">
        <v>631</v>
      </c>
      <c r="G71" s="38" t="s">
        <v>58</v>
      </c>
      <c r="H71" s="38" t="s">
        <v>76</v>
      </c>
      <c r="I71" s="31" t="s">
        <v>71</v>
      </c>
      <c r="J71" s="32">
        <v>8</v>
      </c>
      <c r="K71" s="33">
        <v>1400</v>
      </c>
      <c r="L71" s="34">
        <f t="shared" ref="L71:L84" si="9">J71*K71*0.16</f>
        <v>1792</v>
      </c>
      <c r="M71" s="33">
        <f t="shared" ref="M71:M80" si="10">J71*K71+L71</f>
        <v>12992</v>
      </c>
      <c r="N71" s="61"/>
    </row>
    <row r="72" spans="1:14" ht="25.5" x14ac:dyDescent="0.3">
      <c r="A72" s="111" t="s">
        <v>677</v>
      </c>
      <c r="B72" s="112" t="s">
        <v>678</v>
      </c>
      <c r="C72" s="113">
        <v>42828</v>
      </c>
      <c r="D72" s="43" t="s">
        <v>679</v>
      </c>
      <c r="E72" s="27">
        <v>42821</v>
      </c>
      <c r="F72" s="27" t="s">
        <v>631</v>
      </c>
      <c r="G72" s="38" t="s">
        <v>58</v>
      </c>
      <c r="H72" s="38" t="s">
        <v>77</v>
      </c>
      <c r="I72" s="31" t="s">
        <v>71</v>
      </c>
      <c r="J72" s="32">
        <v>8</v>
      </c>
      <c r="K72" s="33">
        <v>1350</v>
      </c>
      <c r="L72" s="34">
        <f t="shared" si="9"/>
        <v>1728</v>
      </c>
      <c r="M72" s="33">
        <f t="shared" si="10"/>
        <v>12528</v>
      </c>
      <c r="N72" s="61"/>
    </row>
    <row r="73" spans="1:14" ht="25.5" x14ac:dyDescent="0.3">
      <c r="A73" s="111" t="s">
        <v>677</v>
      </c>
      <c r="B73" s="112" t="s">
        <v>678</v>
      </c>
      <c r="C73" s="113">
        <v>42828</v>
      </c>
      <c r="D73" s="43" t="s">
        <v>679</v>
      </c>
      <c r="E73" s="27">
        <v>42821</v>
      </c>
      <c r="F73" s="27" t="s">
        <v>631</v>
      </c>
      <c r="G73" s="38" t="s">
        <v>58</v>
      </c>
      <c r="H73" s="38" t="s">
        <v>78</v>
      </c>
      <c r="I73" s="31" t="s">
        <v>79</v>
      </c>
      <c r="J73" s="32">
        <v>16</v>
      </c>
      <c r="K73" s="33">
        <v>450</v>
      </c>
      <c r="L73" s="34">
        <f t="shared" si="9"/>
        <v>1152</v>
      </c>
      <c r="M73" s="33">
        <f t="shared" si="10"/>
        <v>8352</v>
      </c>
      <c r="N73" s="61"/>
    </row>
    <row r="74" spans="1:14" ht="25.5" x14ac:dyDescent="0.3">
      <c r="A74" s="111" t="s">
        <v>680</v>
      </c>
      <c r="B74" s="112" t="s">
        <v>681</v>
      </c>
      <c r="C74" s="113">
        <v>42828</v>
      </c>
      <c r="D74" s="43" t="s">
        <v>682</v>
      </c>
      <c r="E74" s="27">
        <v>42821</v>
      </c>
      <c r="F74" s="27" t="s">
        <v>630</v>
      </c>
      <c r="G74" s="38" t="s">
        <v>58</v>
      </c>
      <c r="H74" s="38" t="s">
        <v>210</v>
      </c>
      <c r="I74" s="31" t="s">
        <v>60</v>
      </c>
      <c r="J74" s="32">
        <v>5</v>
      </c>
      <c r="K74" s="33">
        <v>2758.62</v>
      </c>
      <c r="L74" s="34">
        <f t="shared" si="9"/>
        <v>2206.8959999999997</v>
      </c>
      <c r="M74" s="33">
        <f t="shared" si="10"/>
        <v>15999.995999999999</v>
      </c>
      <c r="N74" s="61"/>
    </row>
    <row r="75" spans="1:14" ht="25.5" x14ac:dyDescent="0.3">
      <c r="A75" s="111" t="s">
        <v>683</v>
      </c>
      <c r="B75" s="112" t="s">
        <v>684</v>
      </c>
      <c r="C75" s="113">
        <v>42828</v>
      </c>
      <c r="D75" s="43" t="s">
        <v>685</v>
      </c>
      <c r="E75" s="27">
        <v>42821</v>
      </c>
      <c r="F75" s="27" t="s">
        <v>630</v>
      </c>
      <c r="G75" s="38" t="s">
        <v>58</v>
      </c>
      <c r="H75" s="38" t="s">
        <v>210</v>
      </c>
      <c r="I75" s="31" t="s">
        <v>60</v>
      </c>
      <c r="J75" s="32">
        <v>5</v>
      </c>
      <c r="K75" s="33">
        <v>2758.62</v>
      </c>
      <c r="L75" s="34">
        <f t="shared" si="9"/>
        <v>2206.8959999999997</v>
      </c>
      <c r="M75" s="33">
        <f t="shared" si="10"/>
        <v>15999.995999999999</v>
      </c>
      <c r="N75" s="61"/>
    </row>
    <row r="76" spans="1:14" ht="25.5" x14ac:dyDescent="0.3">
      <c r="A76" s="111" t="s">
        <v>686</v>
      </c>
      <c r="B76" s="112" t="s">
        <v>687</v>
      </c>
      <c r="C76" s="113">
        <v>42828</v>
      </c>
      <c r="D76" s="43" t="s">
        <v>688</v>
      </c>
      <c r="E76" s="27">
        <v>42821</v>
      </c>
      <c r="F76" s="27" t="s">
        <v>630</v>
      </c>
      <c r="G76" s="38" t="s">
        <v>58</v>
      </c>
      <c r="H76" s="38" t="s">
        <v>210</v>
      </c>
      <c r="I76" s="31" t="s">
        <v>60</v>
      </c>
      <c r="J76" s="32">
        <v>5</v>
      </c>
      <c r="K76" s="33">
        <v>2758.62</v>
      </c>
      <c r="L76" s="34">
        <f t="shared" si="9"/>
        <v>2206.8959999999997</v>
      </c>
      <c r="M76" s="33">
        <f t="shared" si="10"/>
        <v>15999.995999999999</v>
      </c>
      <c r="N76" s="61"/>
    </row>
    <row r="77" spans="1:14" ht="25.5" x14ac:dyDescent="0.3">
      <c r="A77" s="111" t="s">
        <v>689</v>
      </c>
      <c r="B77" s="112" t="s">
        <v>690</v>
      </c>
      <c r="C77" s="113">
        <v>42828</v>
      </c>
      <c r="D77" s="43" t="s">
        <v>691</v>
      </c>
      <c r="E77" s="27">
        <v>42821</v>
      </c>
      <c r="F77" s="27" t="s">
        <v>630</v>
      </c>
      <c r="G77" s="38" t="s">
        <v>58</v>
      </c>
      <c r="H77" s="38" t="s">
        <v>210</v>
      </c>
      <c r="I77" s="31" t="s">
        <v>60</v>
      </c>
      <c r="J77" s="32">
        <v>5</v>
      </c>
      <c r="K77" s="33">
        <v>2758.62</v>
      </c>
      <c r="L77" s="34">
        <f t="shared" si="9"/>
        <v>2206.8959999999997</v>
      </c>
      <c r="M77" s="33">
        <f t="shared" si="10"/>
        <v>15999.995999999999</v>
      </c>
      <c r="N77" s="61"/>
    </row>
    <row r="78" spans="1:14" ht="25.5" x14ac:dyDescent="0.3">
      <c r="A78" s="111" t="s">
        <v>692</v>
      </c>
      <c r="B78" s="112" t="s">
        <v>693</v>
      </c>
      <c r="C78" s="113">
        <v>42828</v>
      </c>
      <c r="D78" s="43" t="s">
        <v>694</v>
      </c>
      <c r="E78" s="27">
        <v>42821</v>
      </c>
      <c r="F78" s="27" t="s">
        <v>630</v>
      </c>
      <c r="G78" s="38" t="s">
        <v>58</v>
      </c>
      <c r="H78" s="38" t="s">
        <v>210</v>
      </c>
      <c r="I78" s="31" t="s">
        <v>60</v>
      </c>
      <c r="J78" s="32">
        <v>5</v>
      </c>
      <c r="K78" s="33">
        <v>2758.62</v>
      </c>
      <c r="L78" s="34">
        <f t="shared" si="9"/>
        <v>2206.8959999999997</v>
      </c>
      <c r="M78" s="33">
        <f t="shared" si="10"/>
        <v>15999.995999999999</v>
      </c>
      <c r="N78" s="61"/>
    </row>
    <row r="79" spans="1:14" ht="25.5" x14ac:dyDescent="0.3">
      <c r="A79" s="111" t="s">
        <v>695</v>
      </c>
      <c r="B79" s="112" t="s">
        <v>696</v>
      </c>
      <c r="C79" s="113">
        <v>42828</v>
      </c>
      <c r="D79" s="43" t="s">
        <v>697</v>
      </c>
      <c r="E79" s="27">
        <v>42821</v>
      </c>
      <c r="F79" s="27" t="s">
        <v>630</v>
      </c>
      <c r="G79" s="38" t="s">
        <v>58</v>
      </c>
      <c r="H79" s="38" t="s">
        <v>210</v>
      </c>
      <c r="I79" s="31" t="s">
        <v>60</v>
      </c>
      <c r="J79" s="32">
        <v>5</v>
      </c>
      <c r="K79" s="33">
        <v>2758.62</v>
      </c>
      <c r="L79" s="34">
        <f t="shared" si="9"/>
        <v>2206.8959999999997</v>
      </c>
      <c r="M79" s="33">
        <f t="shared" si="10"/>
        <v>15999.995999999999</v>
      </c>
      <c r="N79" s="61"/>
    </row>
    <row r="80" spans="1:14" ht="102" x14ac:dyDescent="0.3">
      <c r="A80" s="52" t="s">
        <v>1492</v>
      </c>
      <c r="B80" s="53" t="s">
        <v>1491</v>
      </c>
      <c r="C80" s="54">
        <v>42941</v>
      </c>
      <c r="D80" s="43">
        <v>1045</v>
      </c>
      <c r="E80" s="27">
        <v>42884</v>
      </c>
      <c r="F80" s="27" t="s">
        <v>1061</v>
      </c>
      <c r="G80" s="38" t="s">
        <v>383</v>
      </c>
      <c r="H80" s="38" t="s">
        <v>1153</v>
      </c>
      <c r="I80" s="31" t="s">
        <v>386</v>
      </c>
      <c r="J80" s="32">
        <v>2</v>
      </c>
      <c r="K80" s="33">
        <v>600</v>
      </c>
      <c r="L80" s="34">
        <f t="shared" si="9"/>
        <v>192</v>
      </c>
      <c r="M80" s="33">
        <f t="shared" si="10"/>
        <v>1392</v>
      </c>
      <c r="N80" s="61"/>
    </row>
    <row r="81" spans="1:14" ht="89.25" x14ac:dyDescent="0.3">
      <c r="A81" s="52" t="s">
        <v>1492</v>
      </c>
      <c r="B81" s="53" t="s">
        <v>1491</v>
      </c>
      <c r="C81" s="54">
        <v>42941</v>
      </c>
      <c r="D81" s="43">
        <v>1045</v>
      </c>
      <c r="E81" s="27">
        <v>42884</v>
      </c>
      <c r="F81" s="27" t="s">
        <v>1061</v>
      </c>
      <c r="G81" s="38" t="s">
        <v>383</v>
      </c>
      <c r="H81" s="38" t="s">
        <v>1154</v>
      </c>
      <c r="I81" s="31" t="s">
        <v>569</v>
      </c>
      <c r="J81" s="32">
        <v>1</v>
      </c>
      <c r="K81" s="33">
        <v>1137.93</v>
      </c>
      <c r="L81" s="34">
        <f>J81*K81*0.16</f>
        <v>182.06880000000001</v>
      </c>
      <c r="M81" s="33">
        <f>J81*K81+L81</f>
        <v>1319.9988000000001</v>
      </c>
      <c r="N81" s="61"/>
    </row>
    <row r="82" spans="1:14" ht="25.5" x14ac:dyDescent="0.3">
      <c r="A82" s="52" t="s">
        <v>1492</v>
      </c>
      <c r="B82" s="53" t="s">
        <v>1491</v>
      </c>
      <c r="C82" s="54">
        <v>42941</v>
      </c>
      <c r="D82" s="43">
        <v>1045</v>
      </c>
      <c r="E82" s="27">
        <v>42884</v>
      </c>
      <c r="F82" s="27" t="s">
        <v>1061</v>
      </c>
      <c r="G82" s="38" t="s">
        <v>383</v>
      </c>
      <c r="H82" s="38" t="s">
        <v>1155</v>
      </c>
      <c r="I82" s="31" t="s">
        <v>570</v>
      </c>
      <c r="J82" s="32">
        <v>3</v>
      </c>
      <c r="K82" s="33">
        <v>250</v>
      </c>
      <c r="L82" s="34">
        <f>J82*K82*0.16</f>
        <v>120</v>
      </c>
      <c r="M82" s="33">
        <f>J82*K82+L82</f>
        <v>870</v>
      </c>
      <c r="N82" s="61"/>
    </row>
    <row r="83" spans="1:14" x14ac:dyDescent="0.3">
      <c r="A83" s="52" t="s">
        <v>1492</v>
      </c>
      <c r="B83" s="53" t="s">
        <v>1491</v>
      </c>
      <c r="C83" s="54">
        <v>42941</v>
      </c>
      <c r="D83" s="43">
        <v>1045</v>
      </c>
      <c r="E83" s="27">
        <v>42884</v>
      </c>
      <c r="F83" s="27" t="s">
        <v>1061</v>
      </c>
      <c r="G83" s="38" t="s">
        <v>383</v>
      </c>
      <c r="H83" s="38" t="s">
        <v>1156</v>
      </c>
      <c r="I83" s="31" t="s">
        <v>387</v>
      </c>
      <c r="J83" s="32">
        <v>3</v>
      </c>
      <c r="K83" s="33">
        <v>350</v>
      </c>
      <c r="L83" s="34">
        <f>J83*K83*0.16</f>
        <v>168</v>
      </c>
      <c r="M83" s="33">
        <f>J83*K83+L83</f>
        <v>1218</v>
      </c>
      <c r="N83" s="61"/>
    </row>
    <row r="84" spans="1:14" ht="25.5" x14ac:dyDescent="0.3">
      <c r="A84" s="52" t="s">
        <v>1489</v>
      </c>
      <c r="B84" s="53" t="s">
        <v>1487</v>
      </c>
      <c r="C84" s="54">
        <v>42937</v>
      </c>
      <c r="D84" s="43"/>
      <c r="E84" s="27"/>
      <c r="F84" s="53" t="s">
        <v>42</v>
      </c>
      <c r="G84" s="38" t="s">
        <v>44</v>
      </c>
      <c r="H84" s="38" t="s">
        <v>1166</v>
      </c>
      <c r="I84" s="31"/>
      <c r="J84" s="32"/>
      <c r="K84" s="33"/>
      <c r="L84" s="34">
        <f t="shared" si="9"/>
        <v>0</v>
      </c>
      <c r="M84" s="33">
        <v>2700</v>
      </c>
      <c r="N84" s="61"/>
    </row>
    <row r="85" spans="1:14" ht="25.5" x14ac:dyDescent="0.3">
      <c r="A85" s="52" t="s">
        <v>1490</v>
      </c>
      <c r="B85" s="53" t="s">
        <v>1488</v>
      </c>
      <c r="C85" s="54">
        <v>42944</v>
      </c>
      <c r="D85" s="43"/>
      <c r="E85" s="27"/>
      <c r="F85" s="53" t="s">
        <v>42</v>
      </c>
      <c r="G85" s="38" t="s">
        <v>44</v>
      </c>
      <c r="H85" s="38" t="s">
        <v>1167</v>
      </c>
      <c r="I85" s="31"/>
      <c r="J85" s="32"/>
      <c r="K85" s="33"/>
      <c r="L85" s="34">
        <f t="shared" ref="L85:L93" si="11">J85*K85*0.16</f>
        <v>0</v>
      </c>
      <c r="M85" s="33">
        <v>15000</v>
      </c>
      <c r="N85" s="61"/>
    </row>
    <row r="86" spans="1:14" ht="25.5" x14ac:dyDescent="0.3">
      <c r="A86" s="36" t="s">
        <v>1758</v>
      </c>
      <c r="B86" s="114" t="s">
        <v>1757</v>
      </c>
      <c r="C86" s="118">
        <v>42975</v>
      </c>
      <c r="D86" s="43">
        <v>529</v>
      </c>
      <c r="E86" s="27">
        <v>42969</v>
      </c>
      <c r="F86" s="27" t="s">
        <v>630</v>
      </c>
      <c r="G86" s="38" t="s">
        <v>214</v>
      </c>
      <c r="H86" s="38" t="s">
        <v>78</v>
      </c>
      <c r="I86" s="31" t="s">
        <v>79</v>
      </c>
      <c r="J86" s="32">
        <v>12</v>
      </c>
      <c r="K86" s="33">
        <v>495</v>
      </c>
      <c r="L86" s="34">
        <f t="shared" si="11"/>
        <v>950.4</v>
      </c>
      <c r="M86" s="33">
        <f t="shared" ref="M86:M94" si="12">J86*K86+L86</f>
        <v>6890.4</v>
      </c>
      <c r="N86" s="61"/>
    </row>
    <row r="87" spans="1:14" ht="25.5" x14ac:dyDescent="0.3">
      <c r="A87" s="36" t="s">
        <v>1758</v>
      </c>
      <c r="B87" s="114" t="s">
        <v>1757</v>
      </c>
      <c r="C87" s="118">
        <v>42975</v>
      </c>
      <c r="D87" s="43">
        <v>529</v>
      </c>
      <c r="E87" s="27">
        <v>42969</v>
      </c>
      <c r="F87" s="27" t="s">
        <v>630</v>
      </c>
      <c r="G87" s="38" t="s">
        <v>214</v>
      </c>
      <c r="H87" s="38" t="s">
        <v>1640</v>
      </c>
      <c r="I87" s="31" t="s">
        <v>71</v>
      </c>
      <c r="J87" s="32">
        <v>6</v>
      </c>
      <c r="K87" s="33">
        <v>1540</v>
      </c>
      <c r="L87" s="34">
        <f t="shared" si="11"/>
        <v>1478.4</v>
      </c>
      <c r="M87" s="33">
        <f t="shared" si="12"/>
        <v>10718.4</v>
      </c>
      <c r="N87" s="61"/>
    </row>
    <row r="88" spans="1:14" ht="25.5" x14ac:dyDescent="0.3">
      <c r="A88" s="36" t="s">
        <v>1758</v>
      </c>
      <c r="B88" s="114" t="s">
        <v>1757</v>
      </c>
      <c r="C88" s="118">
        <v>42975</v>
      </c>
      <c r="D88" s="43">
        <v>529</v>
      </c>
      <c r="E88" s="27">
        <v>42969</v>
      </c>
      <c r="F88" s="27" t="s">
        <v>630</v>
      </c>
      <c r="G88" s="38" t="s">
        <v>214</v>
      </c>
      <c r="H88" s="38" t="s">
        <v>1552</v>
      </c>
      <c r="I88" s="31" t="s">
        <v>71</v>
      </c>
      <c r="J88" s="32">
        <v>6</v>
      </c>
      <c r="K88" s="33">
        <v>1540</v>
      </c>
      <c r="L88" s="34">
        <f t="shared" si="11"/>
        <v>1478.4</v>
      </c>
      <c r="M88" s="33">
        <f t="shared" si="12"/>
        <v>10718.4</v>
      </c>
    </row>
    <row r="89" spans="1:14" ht="25.5" x14ac:dyDescent="0.3">
      <c r="A89" s="52" t="s">
        <v>3937</v>
      </c>
      <c r="B89" s="53" t="s">
        <v>3936</v>
      </c>
      <c r="C89" s="54">
        <v>43082</v>
      </c>
      <c r="D89" s="43" t="s">
        <v>3386</v>
      </c>
      <c r="E89" s="27">
        <v>43074</v>
      </c>
      <c r="F89" s="27" t="s">
        <v>639</v>
      </c>
      <c r="G89" s="38" t="s">
        <v>58</v>
      </c>
      <c r="H89" s="38" t="s">
        <v>251</v>
      </c>
      <c r="I89" s="31" t="s">
        <v>219</v>
      </c>
      <c r="J89" s="32">
        <v>144</v>
      </c>
      <c r="K89" s="33">
        <v>175</v>
      </c>
      <c r="L89" s="34">
        <f t="shared" si="11"/>
        <v>4032</v>
      </c>
      <c r="M89" s="33">
        <f t="shared" si="12"/>
        <v>29232</v>
      </c>
    </row>
    <row r="90" spans="1:14" ht="25.5" x14ac:dyDescent="0.3">
      <c r="A90" s="52" t="s">
        <v>3939</v>
      </c>
      <c r="B90" s="53" t="s">
        <v>3938</v>
      </c>
      <c r="C90" s="54">
        <v>43088</v>
      </c>
      <c r="D90" s="43" t="s">
        <v>3420</v>
      </c>
      <c r="E90" s="27">
        <v>43068</v>
      </c>
      <c r="F90" s="27" t="s">
        <v>804</v>
      </c>
      <c r="G90" s="38" t="s">
        <v>297</v>
      </c>
      <c r="H90" s="38" t="s">
        <v>3421</v>
      </c>
      <c r="I90" s="31" t="s">
        <v>96</v>
      </c>
      <c r="J90" s="32">
        <v>20</v>
      </c>
      <c r="K90" s="33">
        <v>60</v>
      </c>
      <c r="L90" s="34">
        <f t="shared" si="11"/>
        <v>192</v>
      </c>
      <c r="M90" s="33">
        <f t="shared" si="12"/>
        <v>1392</v>
      </c>
    </row>
    <row r="91" spans="1:14" ht="25.5" x14ac:dyDescent="0.3">
      <c r="A91" s="52" t="s">
        <v>3942</v>
      </c>
      <c r="B91" s="53" t="s">
        <v>3941</v>
      </c>
      <c r="C91" s="54">
        <v>43088</v>
      </c>
      <c r="D91" s="43" t="s">
        <v>3425</v>
      </c>
      <c r="E91" s="27">
        <v>43076</v>
      </c>
      <c r="F91" s="27" t="s">
        <v>804</v>
      </c>
      <c r="G91" s="38" t="s">
        <v>297</v>
      </c>
      <c r="H91" s="38" t="s">
        <v>3426</v>
      </c>
      <c r="I91" s="31" t="s">
        <v>96</v>
      </c>
      <c r="J91" s="32">
        <v>20</v>
      </c>
      <c r="K91" s="33">
        <v>60</v>
      </c>
      <c r="L91" s="34">
        <f t="shared" si="11"/>
        <v>192</v>
      </c>
      <c r="M91" s="33">
        <f t="shared" si="12"/>
        <v>1392</v>
      </c>
    </row>
    <row r="92" spans="1:14" ht="25.5" x14ac:dyDescent="0.3">
      <c r="A92" s="52" t="s">
        <v>3942</v>
      </c>
      <c r="B92" s="53" t="s">
        <v>3941</v>
      </c>
      <c r="C92" s="54">
        <v>43088</v>
      </c>
      <c r="D92" s="43" t="s">
        <v>3425</v>
      </c>
      <c r="E92" s="27">
        <v>43076</v>
      </c>
      <c r="F92" s="27" t="s">
        <v>804</v>
      </c>
      <c r="G92" s="38" t="s">
        <v>297</v>
      </c>
      <c r="H92" s="38" t="s">
        <v>3427</v>
      </c>
      <c r="I92" s="31" t="s">
        <v>96</v>
      </c>
      <c r="J92" s="32">
        <v>2</v>
      </c>
      <c r="K92" s="33">
        <v>400</v>
      </c>
      <c r="L92" s="34">
        <f t="shared" si="11"/>
        <v>128</v>
      </c>
      <c r="M92" s="33">
        <f t="shared" si="12"/>
        <v>928</v>
      </c>
    </row>
    <row r="93" spans="1:14" ht="25.5" x14ac:dyDescent="0.3">
      <c r="A93" s="52" t="s">
        <v>3942</v>
      </c>
      <c r="B93" s="53" t="s">
        <v>3941</v>
      </c>
      <c r="C93" s="54">
        <v>43088</v>
      </c>
      <c r="D93" s="43" t="s">
        <v>3425</v>
      </c>
      <c r="E93" s="27">
        <v>43076</v>
      </c>
      <c r="F93" s="27" t="s">
        <v>804</v>
      </c>
      <c r="G93" s="38" t="s">
        <v>297</v>
      </c>
      <c r="H93" s="38" t="s">
        <v>501</v>
      </c>
      <c r="I93" s="31" t="s">
        <v>96</v>
      </c>
      <c r="J93" s="32">
        <v>5</v>
      </c>
      <c r="K93" s="33">
        <v>30</v>
      </c>
      <c r="L93" s="34">
        <f t="shared" si="11"/>
        <v>24</v>
      </c>
      <c r="M93" s="33">
        <f t="shared" si="12"/>
        <v>174</v>
      </c>
    </row>
    <row r="94" spans="1:14" ht="25.5" x14ac:dyDescent="0.3">
      <c r="A94" s="52" t="s">
        <v>3944</v>
      </c>
      <c r="B94" s="53" t="s">
        <v>3943</v>
      </c>
      <c r="C94" s="54">
        <v>43087</v>
      </c>
      <c r="D94" s="43" t="s">
        <v>3443</v>
      </c>
      <c r="E94" s="27">
        <v>43078</v>
      </c>
      <c r="F94" s="27" t="s">
        <v>630</v>
      </c>
      <c r="G94" s="38" t="s">
        <v>58</v>
      </c>
      <c r="H94" s="38" t="s">
        <v>59</v>
      </c>
      <c r="I94" s="31" t="s">
        <v>60</v>
      </c>
      <c r="J94" s="32">
        <v>5</v>
      </c>
      <c r="K94" s="33">
        <v>2974.14</v>
      </c>
      <c r="L94" s="34">
        <f>J94*K94*0.16</f>
        <v>2379.3119999999999</v>
      </c>
      <c r="M94" s="33">
        <f t="shared" si="12"/>
        <v>17250.011999999999</v>
      </c>
    </row>
    <row r="95" spans="1:14" x14ac:dyDescent="0.3">
      <c r="A95" s="26"/>
      <c r="B95" s="26"/>
      <c r="C95" s="26"/>
      <c r="D95" s="28"/>
      <c r="E95" s="27"/>
      <c r="F95" s="27"/>
      <c r="G95" s="29"/>
      <c r="H95" s="38"/>
      <c r="I95" s="31"/>
      <c r="J95" s="32"/>
      <c r="K95" s="33"/>
      <c r="L95" s="34"/>
      <c r="M95" s="66">
        <f>SUM(M14:M94)+0.1</f>
        <v>1269920.8096</v>
      </c>
    </row>
    <row r="97" spans="1:13" x14ac:dyDescent="0.3">
      <c r="A97" s="48" t="s">
        <v>36</v>
      </c>
      <c r="B97" s="128" t="s">
        <v>32</v>
      </c>
    </row>
    <row r="98" spans="1:13" x14ac:dyDescent="0.3">
      <c r="A98" s="18"/>
      <c r="B98" s="15"/>
    </row>
    <row r="99" spans="1:13" x14ac:dyDescent="0.3">
      <c r="A99" s="18"/>
      <c r="B99" s="15"/>
    </row>
    <row r="100" spans="1:13" x14ac:dyDescent="0.3">
      <c r="A100" s="18"/>
      <c r="B100" s="15"/>
    </row>
    <row r="101" spans="1:13" x14ac:dyDescent="0.3">
      <c r="A101" s="18"/>
      <c r="B101" s="15"/>
    </row>
    <row r="102" spans="1:13" x14ac:dyDescent="0.3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x14ac:dyDescent="0.3">
      <c r="A103" s="261" t="s">
        <v>27</v>
      </c>
      <c r="B103" s="261"/>
      <c r="C103" s="261"/>
      <c r="D103" s="39"/>
      <c r="E103" s="261" t="s">
        <v>28</v>
      </c>
      <c r="F103" s="261"/>
      <c r="G103" s="39"/>
      <c r="H103" s="40" t="s">
        <v>29</v>
      </c>
      <c r="I103" s="39"/>
      <c r="J103" s="41"/>
      <c r="K103" s="40" t="s">
        <v>30</v>
      </c>
      <c r="L103" s="41"/>
      <c r="M103" s="39"/>
    </row>
    <row r="104" spans="1:13" ht="13.9" customHeight="1" x14ac:dyDescent="0.3">
      <c r="A104" s="263" t="s">
        <v>0</v>
      </c>
      <c r="B104" s="263"/>
      <c r="C104" s="263"/>
      <c r="D104" s="39"/>
      <c r="E104" s="262" t="s">
        <v>1</v>
      </c>
      <c r="F104" s="262"/>
      <c r="G104" s="39"/>
      <c r="H104" s="42" t="s">
        <v>2</v>
      </c>
      <c r="I104" s="39"/>
      <c r="J104" s="262" t="s">
        <v>31</v>
      </c>
      <c r="K104" s="262"/>
      <c r="L104" s="262"/>
      <c r="M104" s="39"/>
    </row>
    <row r="105" spans="1:13" x14ac:dyDescent="0.3">
      <c r="A105" s="253"/>
      <c r="B105" s="253"/>
      <c r="C105" s="253"/>
    </row>
    <row r="106" spans="1:13" s="15" customFormat="1" ht="15" customHeight="1" x14ac:dyDescent="0.25">
      <c r="A106" s="257" t="s">
        <v>6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</sheetData>
  <customSheetViews>
    <customSheetView guid="{B46C6F73-E576-4327-952E-D30557363BE2}" showPageBreaks="1" printArea="1" view="pageBreakPreview" topLeftCell="H82">
      <selection activeCell="M96" sqref="M96"/>
      <rowBreaks count="4" manualBreakCount="4">
        <brk id="32" max="12" man="1"/>
        <brk id="59" max="12" man="1"/>
        <brk id="73" max="12" man="1"/>
        <brk id="93" max="12" man="1"/>
      </rowBreaks>
      <pageMargins left="0.39370078740157483" right="0.39370078740157483" top="0.74803149606299213" bottom="0.74803149606299213" header="0.31496062992125984" footer="0.31496062992125984"/>
      <printOptions horizontalCentered="1"/>
      <pageSetup paperSize="5" scale="80" fitToWidth="0" fitToHeight="0" orientation="landscape" r:id="rId1"/>
      <headerFooter>
        <oddFooter>Página &amp;P&amp;R&amp;A</oddFooter>
      </headerFooter>
    </customSheetView>
    <customSheetView guid="{4382ED7B-C61C-4D65-AB0D-2E826B71B5E4}" scale="90" showPageBreaks="1" fitToPage="1" view="pageBreakPreview" topLeftCell="B1">
      <selection activeCell="O15" sqref="O15"/>
      <pageMargins left="0.39370078740157483" right="0.39370078740157483" top="0.74803149606299213" bottom="0.74803149606299213" header="0.31496062992125984" footer="0.31496062992125984"/>
      <printOptions horizontalCentered="1"/>
      <pageSetup scale="67" orientation="landscape" r:id="rId2"/>
    </customSheetView>
    <customSheetView guid="{B199B117-5486-47F8-B363-AA7ED6A717E7}" showPageBreaks="1" printArea="1" view="pageBreakPreview" topLeftCell="H82">
      <selection activeCell="M96" sqref="M96"/>
      <rowBreaks count="1" manualBreakCount="1">
        <brk id="73" max="12" man="1"/>
      </rowBreaks>
      <pageMargins left="0.39370078740157483" right="0.39370078740157483" top="0.74803149606299213" bottom="0.74803149606299213" header="0.31496062992125984" footer="0.31496062992125984"/>
      <printOptions horizontalCentered="1"/>
      <pageSetup paperSize="5" scale="80" fitToWidth="0" fitToHeight="0" orientation="landscape" r:id="rId3"/>
      <headerFooter>
        <oddFooter>Página &amp;P&amp;R&amp;A</oddFooter>
      </headerFooter>
    </customSheetView>
  </customSheetViews>
  <mergeCells count="15">
    <mergeCell ref="E104:F104"/>
    <mergeCell ref="E103:F103"/>
    <mergeCell ref="A106:M106"/>
    <mergeCell ref="I11:M11"/>
    <mergeCell ref="J104:L104"/>
    <mergeCell ref="A103:C103"/>
    <mergeCell ref="A104:C104"/>
    <mergeCell ref="A7:B7"/>
    <mergeCell ref="A1:M1"/>
    <mergeCell ref="A11:B11"/>
    <mergeCell ref="C11:G11"/>
    <mergeCell ref="L9:M9"/>
    <mergeCell ref="A9:C10"/>
    <mergeCell ref="G9:H9"/>
    <mergeCell ref="G10:H10"/>
  </mergeCells>
  <phoneticPr fontId="19" type="noConversion"/>
  <hyperlinks>
    <hyperlink ref="K8:M8" location="'Instructivo Anexo 1'!A1" display="INSTRUCTIVO"/>
    <hyperlink ref="G9:H9" r:id="rId4" display="OBRA EN BIEN DE DOMINIO PUBLICO: (18)"/>
    <hyperlink ref="B97" r:id="rId5"/>
  </hyperlinks>
  <printOptions horizontalCentered="1"/>
  <pageMargins left="0.39370078740157483" right="0.39370078740157483" top="0.74803149606299213" bottom="0.74803149606299213" header="0.31496062992125984" footer="0.31496062992125984"/>
  <pageSetup paperSize="5" scale="80" fitToWidth="0" fitToHeight="0" orientation="landscape" r:id="rId6"/>
  <headerFooter>
    <oddFooter>Página &amp;P&amp;R&amp;A</oddFooter>
  </headerFooter>
  <rowBreaks count="1" manualBreakCount="1">
    <brk id="73" max="12" man="1"/>
  </rowBreaks>
  <drawing r:id="rId7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84"/>
  <sheetViews>
    <sheetView topLeftCell="H55" workbookViewId="0">
      <selection activeCell="L73" sqref="L73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42578125" style="1" customWidth="1"/>
    <col min="8" max="8" width="27.5703125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8.75" x14ac:dyDescent="0.3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8.75" x14ac:dyDescent="0.3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8.75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26.45" customHeight="1" x14ac:dyDescent="0.3">
      <c r="A7" s="104" t="s">
        <v>7</v>
      </c>
      <c r="B7" s="48" t="s">
        <v>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8.75" x14ac:dyDescent="0.3">
      <c r="A8" s="18"/>
      <c r="B8" s="18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ht="31.9" customHeight="1" x14ac:dyDescent="0.3">
      <c r="A9" s="265" t="s">
        <v>3980</v>
      </c>
      <c r="B9" s="265"/>
      <c r="C9" s="25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3.25" x14ac:dyDescent="0.35">
      <c r="A10" s="2"/>
      <c r="K10" s="3"/>
      <c r="L10" s="3"/>
      <c r="M10" s="3"/>
    </row>
    <row r="11" spans="1:13" ht="18" customHeight="1" x14ac:dyDescent="0.3">
      <c r="A11" s="266" t="s">
        <v>9</v>
      </c>
      <c r="B11" s="266"/>
      <c r="C11" s="266"/>
      <c r="D11" s="49" t="s">
        <v>3</v>
      </c>
      <c r="E11" s="20" t="s">
        <v>5</v>
      </c>
      <c r="F11" s="4"/>
      <c r="G11" s="267" t="s">
        <v>11</v>
      </c>
      <c r="H11" s="267"/>
      <c r="I11" s="20" t="s">
        <v>5</v>
      </c>
      <c r="K11" s="5"/>
      <c r="L11" s="268"/>
      <c r="M11" s="268"/>
    </row>
    <row r="12" spans="1:13" ht="18" customHeight="1" x14ac:dyDescent="0.3">
      <c r="A12" s="266"/>
      <c r="B12" s="266"/>
      <c r="C12" s="266"/>
      <c r="D12" s="6" t="s">
        <v>4</v>
      </c>
      <c r="F12" s="4"/>
      <c r="G12" s="265" t="s">
        <v>12</v>
      </c>
      <c r="H12" s="265"/>
      <c r="I12" s="4"/>
      <c r="L12" s="7"/>
      <c r="M12" s="7"/>
    </row>
    <row r="13" spans="1:13" ht="42" customHeight="1" x14ac:dyDescent="0.3">
      <c r="A13" s="258" t="s">
        <v>10</v>
      </c>
      <c r="B13" s="258"/>
      <c r="C13" s="259" t="s">
        <v>551</v>
      </c>
      <c r="D13" s="259"/>
      <c r="E13" s="259"/>
      <c r="F13" s="259"/>
      <c r="G13" s="259"/>
      <c r="H13" s="8" t="s">
        <v>13</v>
      </c>
      <c r="I13" s="271" t="s">
        <v>1875</v>
      </c>
      <c r="J13" s="271"/>
      <c r="K13" s="271"/>
      <c r="L13" s="271"/>
      <c r="M13" s="271"/>
    </row>
    <row r="14" spans="1:13" ht="22.15" customHeight="1" x14ac:dyDescent="0.3">
      <c r="A14" s="9"/>
      <c r="B14" s="9"/>
      <c r="C14" s="10"/>
      <c r="D14" s="11"/>
      <c r="E14" s="12"/>
      <c r="F14" s="12"/>
      <c r="G14" s="9"/>
      <c r="H14" s="9"/>
      <c r="I14" s="10"/>
      <c r="J14" s="13"/>
      <c r="K14" s="9"/>
      <c r="L14" s="9"/>
      <c r="M14" s="9"/>
    </row>
    <row r="15" spans="1:13" ht="44.45" customHeight="1" x14ac:dyDescent="0.3">
      <c r="A15" s="21" t="s">
        <v>14</v>
      </c>
      <c r="B15" s="21" t="s">
        <v>15</v>
      </c>
      <c r="C15" s="21" t="s">
        <v>16</v>
      </c>
      <c r="D15" s="22" t="s">
        <v>17</v>
      </c>
      <c r="E15" s="23" t="s">
        <v>18</v>
      </c>
      <c r="F15" s="23" t="s">
        <v>19</v>
      </c>
      <c r="G15" s="21" t="s">
        <v>20</v>
      </c>
      <c r="H15" s="21" t="s">
        <v>21</v>
      </c>
      <c r="I15" s="21" t="s">
        <v>22</v>
      </c>
      <c r="J15" s="24" t="s">
        <v>23</v>
      </c>
      <c r="K15" s="21" t="s">
        <v>24</v>
      </c>
      <c r="L15" s="21" t="s">
        <v>25</v>
      </c>
      <c r="M15" s="21" t="s">
        <v>26</v>
      </c>
    </row>
    <row r="16" spans="1:13" ht="25.5" x14ac:dyDescent="0.3">
      <c r="A16" s="52" t="s">
        <v>1546</v>
      </c>
      <c r="B16" s="53" t="s">
        <v>1545</v>
      </c>
      <c r="C16" s="54">
        <v>42916</v>
      </c>
      <c r="D16" s="75"/>
      <c r="E16" s="76"/>
      <c r="F16" s="76" t="s">
        <v>42</v>
      </c>
      <c r="G16" s="38" t="s">
        <v>41</v>
      </c>
      <c r="H16" s="77" t="s">
        <v>550</v>
      </c>
      <c r="I16" s="50"/>
      <c r="J16" s="78"/>
      <c r="K16" s="50"/>
      <c r="L16" s="34">
        <f t="shared" ref="L16:L30" si="0">J16*K16*0.16</f>
        <v>0</v>
      </c>
      <c r="M16" s="33">
        <v>9400</v>
      </c>
    </row>
    <row r="17" spans="1:13" x14ac:dyDescent="0.3">
      <c r="A17" s="52" t="s">
        <v>1494</v>
      </c>
      <c r="B17" s="53" t="s">
        <v>1493</v>
      </c>
      <c r="C17" s="54">
        <v>42923</v>
      </c>
      <c r="D17" s="75"/>
      <c r="E17" s="76"/>
      <c r="F17" s="76" t="s">
        <v>42</v>
      </c>
      <c r="G17" s="29" t="s">
        <v>41</v>
      </c>
      <c r="H17" s="77" t="s">
        <v>556</v>
      </c>
      <c r="I17" s="50"/>
      <c r="J17" s="78"/>
      <c r="K17" s="50"/>
      <c r="L17" s="34">
        <f t="shared" si="0"/>
        <v>0</v>
      </c>
      <c r="M17" s="33">
        <v>10450</v>
      </c>
    </row>
    <row r="18" spans="1:13" x14ac:dyDescent="0.3">
      <c r="A18" s="52" t="s">
        <v>1504</v>
      </c>
      <c r="B18" s="53" t="s">
        <v>1503</v>
      </c>
      <c r="C18" s="54">
        <v>42926</v>
      </c>
      <c r="D18" s="75">
        <v>60</v>
      </c>
      <c r="E18" s="76">
        <v>42916</v>
      </c>
      <c r="F18" s="76" t="s">
        <v>630</v>
      </c>
      <c r="G18" s="29" t="s">
        <v>94</v>
      </c>
      <c r="H18" s="77" t="s">
        <v>81</v>
      </c>
      <c r="I18" s="50" t="s">
        <v>424</v>
      </c>
      <c r="J18" s="78">
        <v>4</v>
      </c>
      <c r="K18" s="50">
        <v>2844.83</v>
      </c>
      <c r="L18" s="34">
        <f t="shared" si="0"/>
        <v>1820.6912</v>
      </c>
      <c r="M18" s="33">
        <f>J18*K18+L18-0.01</f>
        <v>13200.001199999999</v>
      </c>
    </row>
    <row r="19" spans="1:13" x14ac:dyDescent="0.3">
      <c r="A19" s="52" t="s">
        <v>1506</v>
      </c>
      <c r="B19" s="53" t="s">
        <v>1505</v>
      </c>
      <c r="C19" s="54">
        <v>42926</v>
      </c>
      <c r="D19" s="92" t="s">
        <v>581</v>
      </c>
      <c r="E19" s="76">
        <v>42916</v>
      </c>
      <c r="F19" s="76" t="s">
        <v>630</v>
      </c>
      <c r="G19" s="29" t="s">
        <v>80</v>
      </c>
      <c r="H19" s="77" t="s">
        <v>93</v>
      </c>
      <c r="I19" s="50" t="s">
        <v>257</v>
      </c>
      <c r="J19" s="78">
        <v>50</v>
      </c>
      <c r="K19" s="91">
        <v>99.14</v>
      </c>
      <c r="L19" s="34">
        <f t="shared" si="0"/>
        <v>793.12</v>
      </c>
      <c r="M19" s="33">
        <f t="shared" ref="M19:M29" si="1">J19*K19+L19</f>
        <v>5750.12</v>
      </c>
    </row>
    <row r="20" spans="1:13" x14ac:dyDescent="0.3">
      <c r="A20" s="52" t="s">
        <v>1512</v>
      </c>
      <c r="B20" s="53" t="s">
        <v>1511</v>
      </c>
      <c r="C20" s="54">
        <v>42926</v>
      </c>
      <c r="D20" s="92" t="s">
        <v>582</v>
      </c>
      <c r="E20" s="76">
        <v>42916</v>
      </c>
      <c r="F20" s="76" t="s">
        <v>666</v>
      </c>
      <c r="G20" s="29" t="s">
        <v>80</v>
      </c>
      <c r="H20" s="67" t="s">
        <v>84</v>
      </c>
      <c r="I20" s="31" t="s">
        <v>89</v>
      </c>
      <c r="J20" s="32">
        <v>40</v>
      </c>
      <c r="K20" s="33">
        <v>110</v>
      </c>
      <c r="L20" s="34">
        <f t="shared" si="0"/>
        <v>704</v>
      </c>
      <c r="M20" s="33">
        <f t="shared" si="1"/>
        <v>5104</v>
      </c>
    </row>
    <row r="21" spans="1:13" x14ac:dyDescent="0.3">
      <c r="A21" s="52" t="s">
        <v>1512</v>
      </c>
      <c r="B21" s="53" t="s">
        <v>1511</v>
      </c>
      <c r="C21" s="54">
        <v>42926</v>
      </c>
      <c r="D21" s="92" t="s">
        <v>582</v>
      </c>
      <c r="E21" s="76">
        <v>42916</v>
      </c>
      <c r="F21" s="76" t="s">
        <v>666</v>
      </c>
      <c r="G21" s="29" t="s">
        <v>80</v>
      </c>
      <c r="H21" s="67" t="s">
        <v>583</v>
      </c>
      <c r="I21" s="31" t="s">
        <v>89</v>
      </c>
      <c r="J21" s="32">
        <v>2</v>
      </c>
      <c r="K21" s="33">
        <v>311.32</v>
      </c>
      <c r="L21" s="34">
        <f t="shared" si="0"/>
        <v>99.622399999999999</v>
      </c>
      <c r="M21" s="33">
        <f t="shared" si="1"/>
        <v>722.26239999999996</v>
      </c>
    </row>
    <row r="22" spans="1:13" s="14" customFormat="1" ht="13.5" x14ac:dyDescent="0.25">
      <c r="A22" s="52" t="s">
        <v>1512</v>
      </c>
      <c r="B22" s="53" t="s">
        <v>1511</v>
      </c>
      <c r="C22" s="54">
        <v>42926</v>
      </c>
      <c r="D22" s="92" t="s">
        <v>582</v>
      </c>
      <c r="E22" s="76">
        <v>42916</v>
      </c>
      <c r="F22" s="76" t="s">
        <v>666</v>
      </c>
      <c r="G22" s="29" t="s">
        <v>80</v>
      </c>
      <c r="H22" s="67" t="s">
        <v>584</v>
      </c>
      <c r="I22" s="31" t="s">
        <v>321</v>
      </c>
      <c r="J22" s="32">
        <v>50</v>
      </c>
      <c r="K22" s="33">
        <v>25</v>
      </c>
      <c r="L22" s="34">
        <f t="shared" si="0"/>
        <v>200</v>
      </c>
      <c r="M22" s="33">
        <f t="shared" si="1"/>
        <v>1450</v>
      </c>
    </row>
    <row r="23" spans="1:13" x14ac:dyDescent="0.3">
      <c r="A23" s="52" t="s">
        <v>1512</v>
      </c>
      <c r="B23" s="53" t="s">
        <v>1511</v>
      </c>
      <c r="C23" s="54">
        <v>42926</v>
      </c>
      <c r="D23" s="92" t="s">
        <v>582</v>
      </c>
      <c r="E23" s="76">
        <v>42916</v>
      </c>
      <c r="F23" s="76" t="s">
        <v>666</v>
      </c>
      <c r="G23" s="29" t="s">
        <v>80</v>
      </c>
      <c r="H23" s="68" t="s">
        <v>136</v>
      </c>
      <c r="I23" s="31" t="s">
        <v>321</v>
      </c>
      <c r="J23" s="32">
        <v>25</v>
      </c>
      <c r="K23" s="33">
        <v>25</v>
      </c>
      <c r="L23" s="34">
        <f t="shared" si="0"/>
        <v>100</v>
      </c>
      <c r="M23" s="33">
        <f t="shared" si="1"/>
        <v>725</v>
      </c>
    </row>
    <row r="24" spans="1:13" x14ac:dyDescent="0.3">
      <c r="A24" s="52" t="s">
        <v>1512</v>
      </c>
      <c r="B24" s="53" t="s">
        <v>1511</v>
      </c>
      <c r="C24" s="54">
        <v>42926</v>
      </c>
      <c r="D24" s="92" t="s">
        <v>582</v>
      </c>
      <c r="E24" s="76">
        <v>42916</v>
      </c>
      <c r="F24" s="76" t="s">
        <v>666</v>
      </c>
      <c r="G24" s="29" t="s">
        <v>80</v>
      </c>
      <c r="H24" s="68" t="s">
        <v>276</v>
      </c>
      <c r="I24" s="31" t="s">
        <v>321</v>
      </c>
      <c r="J24" s="32">
        <v>10</v>
      </c>
      <c r="K24" s="33">
        <v>29</v>
      </c>
      <c r="L24" s="34">
        <f t="shared" si="0"/>
        <v>46.4</v>
      </c>
      <c r="M24" s="33">
        <f t="shared" si="1"/>
        <v>336.4</v>
      </c>
    </row>
    <row r="25" spans="1:13" x14ac:dyDescent="0.3">
      <c r="A25" s="52" t="s">
        <v>1510</v>
      </c>
      <c r="B25" s="53" t="s">
        <v>1509</v>
      </c>
      <c r="C25" s="54">
        <v>42926</v>
      </c>
      <c r="D25" s="92" t="s">
        <v>592</v>
      </c>
      <c r="E25" s="76">
        <v>42916</v>
      </c>
      <c r="F25" s="76" t="s">
        <v>712</v>
      </c>
      <c r="G25" s="29" t="s">
        <v>80</v>
      </c>
      <c r="H25" s="68" t="s">
        <v>593</v>
      </c>
      <c r="I25" s="31" t="s">
        <v>89</v>
      </c>
      <c r="J25" s="32">
        <v>8</v>
      </c>
      <c r="K25" s="33">
        <v>7</v>
      </c>
      <c r="L25" s="34">
        <f t="shared" si="0"/>
        <v>8.9600000000000009</v>
      </c>
      <c r="M25" s="33">
        <f t="shared" si="1"/>
        <v>64.960000000000008</v>
      </c>
    </row>
    <row r="26" spans="1:13" x14ac:dyDescent="0.3">
      <c r="A26" s="52" t="s">
        <v>1510</v>
      </c>
      <c r="B26" s="53" t="s">
        <v>1509</v>
      </c>
      <c r="C26" s="54">
        <v>42926</v>
      </c>
      <c r="D26" s="92" t="s">
        <v>592</v>
      </c>
      <c r="E26" s="76">
        <v>42916</v>
      </c>
      <c r="F26" s="76" t="s">
        <v>712</v>
      </c>
      <c r="G26" s="29" t="s">
        <v>80</v>
      </c>
      <c r="H26" s="68" t="s">
        <v>471</v>
      </c>
      <c r="I26" s="31" t="s">
        <v>249</v>
      </c>
      <c r="J26" s="32">
        <v>1</v>
      </c>
      <c r="K26" s="33">
        <v>450</v>
      </c>
      <c r="L26" s="34">
        <f t="shared" si="0"/>
        <v>72</v>
      </c>
      <c r="M26" s="33">
        <f t="shared" si="1"/>
        <v>522</v>
      </c>
    </row>
    <row r="27" spans="1:13" x14ac:dyDescent="0.3">
      <c r="A27" s="52" t="s">
        <v>1508</v>
      </c>
      <c r="B27" s="53" t="s">
        <v>1507</v>
      </c>
      <c r="C27" s="54">
        <v>42934</v>
      </c>
      <c r="D27" s="92" t="s">
        <v>600</v>
      </c>
      <c r="E27" s="76">
        <v>42921</v>
      </c>
      <c r="F27" s="76" t="s">
        <v>804</v>
      </c>
      <c r="G27" s="29" t="s">
        <v>297</v>
      </c>
      <c r="H27" s="68" t="s">
        <v>601</v>
      </c>
      <c r="I27" s="31" t="s">
        <v>89</v>
      </c>
      <c r="J27" s="32">
        <v>15</v>
      </c>
      <c r="K27" s="33">
        <v>600</v>
      </c>
      <c r="L27" s="34">
        <f t="shared" si="0"/>
        <v>1440</v>
      </c>
      <c r="M27" s="33">
        <f t="shared" si="1"/>
        <v>10440</v>
      </c>
    </row>
    <row r="28" spans="1:13" x14ac:dyDescent="0.3">
      <c r="A28" s="52" t="s">
        <v>1508</v>
      </c>
      <c r="B28" s="53" t="s">
        <v>1507</v>
      </c>
      <c r="C28" s="54">
        <v>42934</v>
      </c>
      <c r="D28" s="92" t="s">
        <v>600</v>
      </c>
      <c r="E28" s="76">
        <v>42921</v>
      </c>
      <c r="F28" s="76" t="s">
        <v>804</v>
      </c>
      <c r="G28" s="29" t="s">
        <v>297</v>
      </c>
      <c r="H28" s="68" t="s">
        <v>500</v>
      </c>
      <c r="I28" s="31" t="s">
        <v>89</v>
      </c>
      <c r="J28" s="32">
        <v>150</v>
      </c>
      <c r="K28" s="33">
        <v>60</v>
      </c>
      <c r="L28" s="34">
        <f t="shared" si="0"/>
        <v>1440</v>
      </c>
      <c r="M28" s="33">
        <f t="shared" si="1"/>
        <v>10440</v>
      </c>
    </row>
    <row r="29" spans="1:13" x14ac:dyDescent="0.3">
      <c r="A29" s="52" t="s">
        <v>1508</v>
      </c>
      <c r="B29" s="53" t="s">
        <v>1507</v>
      </c>
      <c r="C29" s="54">
        <v>42934</v>
      </c>
      <c r="D29" s="92" t="s">
        <v>600</v>
      </c>
      <c r="E29" s="76">
        <v>42921</v>
      </c>
      <c r="F29" s="76" t="s">
        <v>804</v>
      </c>
      <c r="G29" s="29" t="s">
        <v>297</v>
      </c>
      <c r="H29" s="68" t="s">
        <v>495</v>
      </c>
      <c r="I29" s="31" t="s">
        <v>89</v>
      </c>
      <c r="J29" s="32">
        <v>10</v>
      </c>
      <c r="K29" s="33">
        <v>80</v>
      </c>
      <c r="L29" s="34">
        <f t="shared" si="0"/>
        <v>128</v>
      </c>
      <c r="M29" s="33">
        <f t="shared" si="1"/>
        <v>928</v>
      </c>
    </row>
    <row r="30" spans="1:13" ht="25.5" x14ac:dyDescent="0.3">
      <c r="A30" s="52" t="s">
        <v>1496</v>
      </c>
      <c r="B30" s="53" t="s">
        <v>1495</v>
      </c>
      <c r="C30" s="54">
        <v>42930</v>
      </c>
      <c r="D30" s="92"/>
      <c r="E30" s="76"/>
      <c r="F30" s="76" t="s">
        <v>42</v>
      </c>
      <c r="G30" s="29" t="s">
        <v>41</v>
      </c>
      <c r="H30" s="68" t="s">
        <v>602</v>
      </c>
      <c r="I30" s="31"/>
      <c r="J30" s="32"/>
      <c r="K30" s="33"/>
      <c r="L30" s="34">
        <f t="shared" si="0"/>
        <v>0</v>
      </c>
      <c r="M30" s="33">
        <v>14500</v>
      </c>
    </row>
    <row r="31" spans="1:13" x14ac:dyDescent="0.3">
      <c r="A31" s="52" t="s">
        <v>1502</v>
      </c>
      <c r="B31" s="53" t="s">
        <v>1501</v>
      </c>
      <c r="C31" s="54">
        <v>42941</v>
      </c>
      <c r="D31" s="92" t="s">
        <v>1162</v>
      </c>
      <c r="E31" s="76">
        <v>42929</v>
      </c>
      <c r="F31" s="76" t="s">
        <v>631</v>
      </c>
      <c r="G31" s="29" t="s">
        <v>1163</v>
      </c>
      <c r="H31" s="68" t="s">
        <v>139</v>
      </c>
      <c r="I31" s="31" t="s">
        <v>71</v>
      </c>
      <c r="J31" s="32">
        <v>2</v>
      </c>
      <c r="K31" s="33">
        <v>1540</v>
      </c>
      <c r="L31" s="34">
        <f t="shared" ref="L31:L52" si="2">J31*K31*0.16</f>
        <v>492.8</v>
      </c>
      <c r="M31" s="33">
        <f>J31*K31+L31</f>
        <v>3572.8</v>
      </c>
    </row>
    <row r="32" spans="1:13" x14ac:dyDescent="0.3">
      <c r="A32" s="52" t="s">
        <v>1502</v>
      </c>
      <c r="B32" s="53" t="s">
        <v>1501</v>
      </c>
      <c r="C32" s="54">
        <v>42941</v>
      </c>
      <c r="D32" s="92" t="s">
        <v>1162</v>
      </c>
      <c r="E32" s="76">
        <v>42929</v>
      </c>
      <c r="F32" s="76" t="s">
        <v>631</v>
      </c>
      <c r="G32" s="29" t="s">
        <v>1163</v>
      </c>
      <c r="H32" s="68" t="s">
        <v>544</v>
      </c>
      <c r="I32" s="31" t="s">
        <v>71</v>
      </c>
      <c r="J32" s="32">
        <v>1</v>
      </c>
      <c r="K32" s="33">
        <v>1540</v>
      </c>
      <c r="L32" s="34">
        <f t="shared" si="2"/>
        <v>246.4</v>
      </c>
      <c r="M32" s="33">
        <f>J32*K32+L32</f>
        <v>1786.4</v>
      </c>
    </row>
    <row r="33" spans="1:13" x14ac:dyDescent="0.3">
      <c r="A33" s="52" t="s">
        <v>1502</v>
      </c>
      <c r="B33" s="53" t="s">
        <v>1501</v>
      </c>
      <c r="C33" s="54">
        <v>42941</v>
      </c>
      <c r="D33" s="92" t="s">
        <v>1162</v>
      </c>
      <c r="E33" s="76">
        <v>42929</v>
      </c>
      <c r="F33" s="76" t="s">
        <v>631</v>
      </c>
      <c r="G33" s="29" t="s">
        <v>1163</v>
      </c>
      <c r="H33" s="68" t="s">
        <v>78</v>
      </c>
      <c r="I33" s="31" t="s">
        <v>79</v>
      </c>
      <c r="J33" s="32">
        <v>3</v>
      </c>
      <c r="K33" s="33">
        <v>385</v>
      </c>
      <c r="L33" s="34">
        <f t="shared" si="2"/>
        <v>184.8</v>
      </c>
      <c r="M33" s="33">
        <f>J33*K33+L33</f>
        <v>1339.8</v>
      </c>
    </row>
    <row r="34" spans="1:13" ht="25.5" x14ac:dyDescent="0.3">
      <c r="A34" s="52" t="s">
        <v>1497</v>
      </c>
      <c r="B34" s="53" t="s">
        <v>1499</v>
      </c>
      <c r="C34" s="54">
        <v>42937</v>
      </c>
      <c r="D34" s="92"/>
      <c r="E34" s="76"/>
      <c r="F34" s="76" t="s">
        <v>42</v>
      </c>
      <c r="G34" s="29" t="s">
        <v>41</v>
      </c>
      <c r="H34" s="68" t="s">
        <v>1166</v>
      </c>
      <c r="I34" s="31"/>
      <c r="J34" s="32"/>
      <c r="K34" s="33"/>
      <c r="L34" s="34">
        <f t="shared" si="2"/>
        <v>0</v>
      </c>
      <c r="M34" s="33">
        <v>16750</v>
      </c>
    </row>
    <row r="35" spans="1:13" ht="25.5" x14ac:dyDescent="0.3">
      <c r="A35" s="52" t="s">
        <v>1498</v>
      </c>
      <c r="B35" s="53" t="s">
        <v>1500</v>
      </c>
      <c r="C35" s="54">
        <v>42944</v>
      </c>
      <c r="D35" s="92"/>
      <c r="E35" s="76"/>
      <c r="F35" s="76" t="s">
        <v>42</v>
      </c>
      <c r="G35" s="29" t="s">
        <v>41</v>
      </c>
      <c r="H35" s="68" t="s">
        <v>1167</v>
      </c>
      <c r="I35" s="31"/>
      <c r="J35" s="32"/>
      <c r="K35" s="33"/>
      <c r="L35" s="34">
        <f t="shared" si="2"/>
        <v>0</v>
      </c>
      <c r="M35" s="33">
        <v>13600</v>
      </c>
    </row>
    <row r="36" spans="1:13" ht="63.75" x14ac:dyDescent="0.3">
      <c r="A36" s="52" t="s">
        <v>1874</v>
      </c>
      <c r="B36" s="53" t="s">
        <v>1873</v>
      </c>
      <c r="C36" s="54">
        <v>42955</v>
      </c>
      <c r="D36" s="92" t="s">
        <v>1213</v>
      </c>
      <c r="E36" s="76">
        <v>42941</v>
      </c>
      <c r="F36" s="76" t="s">
        <v>726</v>
      </c>
      <c r="G36" s="29" t="s">
        <v>107</v>
      </c>
      <c r="H36" s="68" t="s">
        <v>1214</v>
      </c>
      <c r="I36" s="31" t="s">
        <v>89</v>
      </c>
      <c r="J36" s="32">
        <v>2</v>
      </c>
      <c r="K36" s="33">
        <v>4482.76</v>
      </c>
      <c r="L36" s="34">
        <f t="shared" ref="L36:L41" si="3">J36*K36*0.16</f>
        <v>1434.4832000000001</v>
      </c>
      <c r="M36" s="33">
        <f t="shared" ref="M36:M41" si="4">J36*K36+L36</f>
        <v>10400.003200000001</v>
      </c>
    </row>
    <row r="37" spans="1:13" ht="25.5" x14ac:dyDescent="0.3">
      <c r="A37" s="52" t="s">
        <v>1874</v>
      </c>
      <c r="B37" s="53" t="s">
        <v>1873</v>
      </c>
      <c r="C37" s="54">
        <v>42955</v>
      </c>
      <c r="D37" s="92" t="s">
        <v>1213</v>
      </c>
      <c r="E37" s="76">
        <v>42941</v>
      </c>
      <c r="F37" s="76" t="s">
        <v>726</v>
      </c>
      <c r="G37" s="29" t="s">
        <v>107</v>
      </c>
      <c r="H37" s="68" t="s">
        <v>1212</v>
      </c>
      <c r="I37" s="31" t="s">
        <v>89</v>
      </c>
      <c r="J37" s="32">
        <v>1</v>
      </c>
      <c r="K37" s="33">
        <v>2413.79</v>
      </c>
      <c r="L37" s="34">
        <f t="shared" si="3"/>
        <v>386.20640000000003</v>
      </c>
      <c r="M37" s="33">
        <f t="shared" si="4"/>
        <v>2799.9964</v>
      </c>
    </row>
    <row r="38" spans="1:13" ht="63.75" x14ac:dyDescent="0.3">
      <c r="A38" s="52" t="s">
        <v>1874</v>
      </c>
      <c r="B38" s="53" t="s">
        <v>1873</v>
      </c>
      <c r="C38" s="54">
        <v>42955</v>
      </c>
      <c r="D38" s="92" t="s">
        <v>1213</v>
      </c>
      <c r="E38" s="76">
        <v>42941</v>
      </c>
      <c r="F38" s="76" t="s">
        <v>726</v>
      </c>
      <c r="G38" s="29" t="s">
        <v>107</v>
      </c>
      <c r="H38" s="68" t="s">
        <v>1215</v>
      </c>
      <c r="I38" s="31" t="s">
        <v>89</v>
      </c>
      <c r="J38" s="32">
        <v>1</v>
      </c>
      <c r="K38" s="33">
        <v>689.66</v>
      </c>
      <c r="L38" s="34">
        <f t="shared" si="3"/>
        <v>110.34559999999999</v>
      </c>
      <c r="M38" s="33">
        <f>J38*K38+L38+0.01</f>
        <v>800.01559999999995</v>
      </c>
    </row>
    <row r="39" spans="1:13" ht="25.5" x14ac:dyDescent="0.3">
      <c r="A39" s="52" t="s">
        <v>1874</v>
      </c>
      <c r="B39" s="53" t="s">
        <v>1873</v>
      </c>
      <c r="C39" s="54">
        <v>42955</v>
      </c>
      <c r="D39" s="92" t="s">
        <v>1213</v>
      </c>
      <c r="E39" s="76">
        <v>42941</v>
      </c>
      <c r="F39" s="76" t="s">
        <v>726</v>
      </c>
      <c r="G39" s="29" t="s">
        <v>107</v>
      </c>
      <c r="H39" s="68" t="s">
        <v>1216</v>
      </c>
      <c r="I39" s="31" t="s">
        <v>89</v>
      </c>
      <c r="J39" s="32">
        <v>2</v>
      </c>
      <c r="K39" s="33">
        <v>3879.31</v>
      </c>
      <c r="L39" s="34">
        <f t="shared" si="3"/>
        <v>1241.3792000000001</v>
      </c>
      <c r="M39" s="33">
        <f>J39*K39+L39</f>
        <v>8999.9992000000002</v>
      </c>
    </row>
    <row r="40" spans="1:13" ht="25.5" x14ac:dyDescent="0.3">
      <c r="A40" s="52" t="s">
        <v>1874</v>
      </c>
      <c r="B40" s="53" t="s">
        <v>1873</v>
      </c>
      <c r="C40" s="54">
        <v>42955</v>
      </c>
      <c r="D40" s="92" t="s">
        <v>1213</v>
      </c>
      <c r="E40" s="76">
        <v>42941</v>
      </c>
      <c r="F40" s="76" t="s">
        <v>726</v>
      </c>
      <c r="G40" s="29" t="s">
        <v>107</v>
      </c>
      <c r="H40" s="68" t="s">
        <v>1217</v>
      </c>
      <c r="I40" s="31" t="s">
        <v>89</v>
      </c>
      <c r="J40" s="32">
        <v>1</v>
      </c>
      <c r="K40" s="33">
        <v>2155.17</v>
      </c>
      <c r="L40" s="34">
        <f t="shared" si="3"/>
        <v>344.8272</v>
      </c>
      <c r="M40" s="33">
        <f t="shared" si="4"/>
        <v>2499.9972000000002</v>
      </c>
    </row>
    <row r="41" spans="1:13" ht="25.5" x14ac:dyDescent="0.3">
      <c r="A41" s="52" t="s">
        <v>1877</v>
      </c>
      <c r="B41" s="53" t="s">
        <v>1876</v>
      </c>
      <c r="C41" s="54">
        <v>42955</v>
      </c>
      <c r="D41" s="92" t="s">
        <v>1272</v>
      </c>
      <c r="E41" s="76">
        <v>42942</v>
      </c>
      <c r="F41" s="76" t="s">
        <v>666</v>
      </c>
      <c r="G41" s="38" t="s">
        <v>351</v>
      </c>
      <c r="H41" s="68" t="s">
        <v>359</v>
      </c>
      <c r="I41" s="31" t="s">
        <v>358</v>
      </c>
      <c r="J41" s="32">
        <v>2</v>
      </c>
      <c r="K41" s="33">
        <v>404.31</v>
      </c>
      <c r="L41" s="34">
        <f t="shared" si="3"/>
        <v>129.3792</v>
      </c>
      <c r="M41" s="33">
        <f t="shared" si="4"/>
        <v>937.99919999999997</v>
      </c>
    </row>
    <row r="42" spans="1:13" ht="25.5" x14ac:dyDescent="0.3">
      <c r="A42" s="52" t="s">
        <v>1866</v>
      </c>
      <c r="B42" s="53" t="s">
        <v>1865</v>
      </c>
      <c r="C42" s="54">
        <v>42951</v>
      </c>
      <c r="D42" s="92"/>
      <c r="E42" s="76"/>
      <c r="F42" s="76" t="s">
        <v>42</v>
      </c>
      <c r="G42" s="29" t="s">
        <v>41</v>
      </c>
      <c r="H42" s="68" t="s">
        <v>1285</v>
      </c>
      <c r="I42" s="31"/>
      <c r="J42" s="32"/>
      <c r="K42" s="33"/>
      <c r="L42" s="34">
        <f t="shared" si="2"/>
        <v>0</v>
      </c>
      <c r="M42" s="33">
        <v>13600</v>
      </c>
    </row>
    <row r="43" spans="1:13" ht="25.5" x14ac:dyDescent="0.3">
      <c r="A43" s="52" t="s">
        <v>1867</v>
      </c>
      <c r="B43" s="53" t="s">
        <v>1868</v>
      </c>
      <c r="C43" s="54">
        <v>42958</v>
      </c>
      <c r="D43" s="92"/>
      <c r="E43" s="76"/>
      <c r="F43" s="76" t="s">
        <v>42</v>
      </c>
      <c r="G43" s="29" t="s">
        <v>41</v>
      </c>
      <c r="H43" s="68" t="s">
        <v>1547</v>
      </c>
      <c r="I43" s="31"/>
      <c r="J43" s="32"/>
      <c r="K43" s="33"/>
      <c r="L43" s="34">
        <f t="shared" si="2"/>
        <v>0</v>
      </c>
      <c r="M43" s="33">
        <v>14350</v>
      </c>
    </row>
    <row r="44" spans="1:13" x14ac:dyDescent="0.3">
      <c r="A44" s="52" t="s">
        <v>1879</v>
      </c>
      <c r="B44" s="53" t="s">
        <v>1878</v>
      </c>
      <c r="C44" s="54">
        <v>42968</v>
      </c>
      <c r="D44" s="92" t="s">
        <v>1604</v>
      </c>
      <c r="E44" s="76">
        <v>42958</v>
      </c>
      <c r="F44" s="76" t="s">
        <v>630</v>
      </c>
      <c r="G44" s="29" t="s">
        <v>80</v>
      </c>
      <c r="H44" s="68" t="s">
        <v>93</v>
      </c>
      <c r="I44" s="31" t="s">
        <v>257</v>
      </c>
      <c r="J44" s="32">
        <v>30</v>
      </c>
      <c r="K44" s="33">
        <v>129.31</v>
      </c>
      <c r="L44" s="34">
        <f t="shared" si="2"/>
        <v>620.68799999999999</v>
      </c>
      <c r="M44" s="33">
        <f>J44*K44+L44</f>
        <v>4499.9880000000003</v>
      </c>
    </row>
    <row r="45" spans="1:13" x14ac:dyDescent="0.3">
      <c r="A45" s="52" t="s">
        <v>1881</v>
      </c>
      <c r="B45" s="53" t="s">
        <v>1880</v>
      </c>
      <c r="C45" s="54">
        <v>42968</v>
      </c>
      <c r="D45" s="92" t="s">
        <v>1605</v>
      </c>
      <c r="E45" s="76">
        <v>42958</v>
      </c>
      <c r="F45" s="76" t="s">
        <v>712</v>
      </c>
      <c r="G45" s="29" t="s">
        <v>80</v>
      </c>
      <c r="H45" s="68" t="s">
        <v>1606</v>
      </c>
      <c r="I45" s="31" t="s">
        <v>249</v>
      </c>
      <c r="J45" s="32">
        <v>2</v>
      </c>
      <c r="K45" s="33">
        <v>715</v>
      </c>
      <c r="L45" s="34">
        <f t="shared" si="2"/>
        <v>228.8</v>
      </c>
      <c r="M45" s="33">
        <f t="shared" ref="M45:M52" si="5">J45*K45+L45</f>
        <v>1658.8</v>
      </c>
    </row>
    <row r="46" spans="1:13" x14ac:dyDescent="0.3">
      <c r="A46" s="52" t="s">
        <v>1881</v>
      </c>
      <c r="B46" s="53" t="s">
        <v>1880</v>
      </c>
      <c r="C46" s="54">
        <v>42968</v>
      </c>
      <c r="D46" s="92" t="s">
        <v>1605</v>
      </c>
      <c r="E46" s="76">
        <v>42958</v>
      </c>
      <c r="F46" s="76" t="s">
        <v>712</v>
      </c>
      <c r="G46" s="29" t="s">
        <v>80</v>
      </c>
      <c r="H46" s="68" t="s">
        <v>1607</v>
      </c>
      <c r="I46" s="31" t="s">
        <v>89</v>
      </c>
      <c r="J46" s="32">
        <v>6</v>
      </c>
      <c r="K46" s="33">
        <v>8</v>
      </c>
      <c r="L46" s="34">
        <f t="shared" si="2"/>
        <v>7.68</v>
      </c>
      <c r="M46" s="33">
        <f t="shared" si="5"/>
        <v>55.68</v>
      </c>
    </row>
    <row r="47" spans="1:13" x14ac:dyDescent="0.3">
      <c r="A47" s="52" t="s">
        <v>1881</v>
      </c>
      <c r="B47" s="53" t="s">
        <v>1880</v>
      </c>
      <c r="C47" s="54">
        <v>42968</v>
      </c>
      <c r="D47" s="92" t="s">
        <v>1605</v>
      </c>
      <c r="E47" s="76">
        <v>42958</v>
      </c>
      <c r="F47" s="76" t="s">
        <v>712</v>
      </c>
      <c r="G47" s="29" t="s">
        <v>80</v>
      </c>
      <c r="H47" s="68" t="s">
        <v>269</v>
      </c>
      <c r="I47" s="31" t="s">
        <v>89</v>
      </c>
      <c r="J47" s="32">
        <v>2</v>
      </c>
      <c r="K47" s="33">
        <v>49</v>
      </c>
      <c r="L47" s="34">
        <f t="shared" si="2"/>
        <v>15.68</v>
      </c>
      <c r="M47" s="33">
        <f t="shared" si="5"/>
        <v>113.68</v>
      </c>
    </row>
    <row r="48" spans="1:13" x14ac:dyDescent="0.3">
      <c r="A48" s="52" t="s">
        <v>1881</v>
      </c>
      <c r="B48" s="53" t="s">
        <v>1880</v>
      </c>
      <c r="C48" s="54">
        <v>42968</v>
      </c>
      <c r="D48" s="92" t="s">
        <v>1605</v>
      </c>
      <c r="E48" s="76">
        <v>42958</v>
      </c>
      <c r="F48" s="76" t="s">
        <v>712</v>
      </c>
      <c r="G48" s="29" t="s">
        <v>80</v>
      </c>
      <c r="H48" s="68" t="s">
        <v>1608</v>
      </c>
      <c r="I48" s="31" t="s">
        <v>89</v>
      </c>
      <c r="J48" s="32">
        <v>5</v>
      </c>
      <c r="K48" s="33">
        <v>29</v>
      </c>
      <c r="L48" s="34">
        <f t="shared" si="2"/>
        <v>23.2</v>
      </c>
      <c r="M48" s="33">
        <f t="shared" si="5"/>
        <v>168.2</v>
      </c>
    </row>
    <row r="49" spans="1:13" x14ac:dyDescent="0.3">
      <c r="A49" s="52" t="s">
        <v>1881</v>
      </c>
      <c r="B49" s="53" t="s">
        <v>1880</v>
      </c>
      <c r="C49" s="54">
        <v>42968</v>
      </c>
      <c r="D49" s="92" t="s">
        <v>1605</v>
      </c>
      <c r="E49" s="76">
        <v>42958</v>
      </c>
      <c r="F49" s="76" t="s">
        <v>712</v>
      </c>
      <c r="G49" s="29" t="s">
        <v>80</v>
      </c>
      <c r="H49" s="68" t="s">
        <v>1609</v>
      </c>
      <c r="I49" s="31" t="s">
        <v>89</v>
      </c>
      <c r="J49" s="32">
        <v>1</v>
      </c>
      <c r="K49" s="33">
        <v>125</v>
      </c>
      <c r="L49" s="34">
        <f t="shared" si="2"/>
        <v>20</v>
      </c>
      <c r="M49" s="33">
        <f t="shared" si="5"/>
        <v>145</v>
      </c>
    </row>
    <row r="50" spans="1:13" x14ac:dyDescent="0.3">
      <c r="A50" s="52" t="s">
        <v>1881</v>
      </c>
      <c r="B50" s="53" t="s">
        <v>1880</v>
      </c>
      <c r="C50" s="54">
        <v>42968</v>
      </c>
      <c r="D50" s="92" t="s">
        <v>1605</v>
      </c>
      <c r="E50" s="76">
        <v>42958</v>
      </c>
      <c r="F50" s="76" t="s">
        <v>712</v>
      </c>
      <c r="G50" s="29" t="s">
        <v>80</v>
      </c>
      <c r="H50" s="68" t="s">
        <v>1610</v>
      </c>
      <c r="I50" s="31" t="s">
        <v>89</v>
      </c>
      <c r="J50" s="32">
        <v>1</v>
      </c>
      <c r="K50" s="33">
        <v>79</v>
      </c>
      <c r="L50" s="34">
        <f t="shared" si="2"/>
        <v>12.64</v>
      </c>
      <c r="M50" s="33">
        <f t="shared" si="5"/>
        <v>91.64</v>
      </c>
    </row>
    <row r="51" spans="1:13" x14ac:dyDescent="0.3">
      <c r="A51" s="52" t="s">
        <v>1881</v>
      </c>
      <c r="B51" s="53" t="s">
        <v>1880</v>
      </c>
      <c r="C51" s="54">
        <v>42968</v>
      </c>
      <c r="D51" s="92" t="s">
        <v>1605</v>
      </c>
      <c r="E51" s="76">
        <v>42958</v>
      </c>
      <c r="F51" s="76" t="s">
        <v>712</v>
      </c>
      <c r="G51" s="29" t="s">
        <v>80</v>
      </c>
      <c r="H51" s="68" t="s">
        <v>596</v>
      </c>
      <c r="I51" s="31" t="s">
        <v>89</v>
      </c>
      <c r="J51" s="32">
        <v>2</v>
      </c>
      <c r="K51" s="33">
        <v>25</v>
      </c>
      <c r="L51" s="34">
        <f t="shared" si="2"/>
        <v>8</v>
      </c>
      <c r="M51" s="33">
        <f t="shared" si="5"/>
        <v>58</v>
      </c>
    </row>
    <row r="52" spans="1:13" x14ac:dyDescent="0.3">
      <c r="A52" s="52" t="s">
        <v>1881</v>
      </c>
      <c r="B52" s="53" t="s">
        <v>1880</v>
      </c>
      <c r="C52" s="54">
        <v>42968</v>
      </c>
      <c r="D52" s="92" t="s">
        <v>1605</v>
      </c>
      <c r="E52" s="76">
        <v>42958</v>
      </c>
      <c r="F52" s="76" t="s">
        <v>712</v>
      </c>
      <c r="G52" s="29" t="s">
        <v>80</v>
      </c>
      <c r="H52" s="68" t="s">
        <v>478</v>
      </c>
      <c r="I52" s="31" t="s">
        <v>89</v>
      </c>
      <c r="J52" s="32">
        <v>1</v>
      </c>
      <c r="K52" s="33">
        <v>25</v>
      </c>
      <c r="L52" s="34">
        <f t="shared" si="2"/>
        <v>4</v>
      </c>
      <c r="M52" s="33">
        <f t="shared" si="5"/>
        <v>29</v>
      </c>
    </row>
    <row r="53" spans="1:13" x14ac:dyDescent="0.3">
      <c r="A53" s="52" t="s">
        <v>1881</v>
      </c>
      <c r="B53" s="53" t="s">
        <v>1880</v>
      </c>
      <c r="C53" s="54">
        <v>42968</v>
      </c>
      <c r="D53" s="92" t="s">
        <v>1605</v>
      </c>
      <c r="E53" s="76">
        <v>42958</v>
      </c>
      <c r="F53" s="76" t="s">
        <v>712</v>
      </c>
      <c r="G53" s="29" t="s">
        <v>80</v>
      </c>
      <c r="H53" s="68" t="s">
        <v>448</v>
      </c>
      <c r="I53" s="31" t="s">
        <v>89</v>
      </c>
      <c r="J53" s="32">
        <v>4</v>
      </c>
      <c r="K53" s="33">
        <v>79</v>
      </c>
      <c r="L53" s="34">
        <f>J53*K53*0.16</f>
        <v>50.56</v>
      </c>
      <c r="M53" s="33">
        <f>J53*K53+L53</f>
        <v>366.56</v>
      </c>
    </row>
    <row r="54" spans="1:13" x14ac:dyDescent="0.3">
      <c r="A54" s="52" t="s">
        <v>1882</v>
      </c>
      <c r="B54" s="53" t="s">
        <v>1883</v>
      </c>
      <c r="C54" s="54">
        <v>42968</v>
      </c>
      <c r="D54" s="92" t="s">
        <v>1611</v>
      </c>
      <c r="E54" s="76">
        <v>42958</v>
      </c>
      <c r="F54" s="76" t="s">
        <v>712</v>
      </c>
      <c r="G54" s="29" t="s">
        <v>80</v>
      </c>
      <c r="H54" s="68" t="s">
        <v>1612</v>
      </c>
      <c r="I54" s="31" t="s">
        <v>89</v>
      </c>
      <c r="J54" s="32">
        <v>5</v>
      </c>
      <c r="K54" s="33">
        <v>12</v>
      </c>
      <c r="L54" s="34">
        <f t="shared" ref="L54:L64" si="6">J54*K54*0.16</f>
        <v>9.6</v>
      </c>
      <c r="M54" s="33">
        <f>J54*K54+L54</f>
        <v>69.599999999999994</v>
      </c>
    </row>
    <row r="55" spans="1:13" x14ac:dyDescent="0.3">
      <c r="A55" s="52" t="s">
        <v>1885</v>
      </c>
      <c r="B55" s="53" t="s">
        <v>1884</v>
      </c>
      <c r="C55" s="54">
        <v>42968</v>
      </c>
      <c r="D55" s="92" t="s">
        <v>1613</v>
      </c>
      <c r="E55" s="76">
        <v>42957</v>
      </c>
      <c r="F55" s="76" t="s">
        <v>631</v>
      </c>
      <c r="G55" s="29" t="s">
        <v>138</v>
      </c>
      <c r="H55" s="68" t="s">
        <v>411</v>
      </c>
      <c r="I55" s="31" t="s">
        <v>71</v>
      </c>
      <c r="J55" s="32">
        <v>2</v>
      </c>
      <c r="K55" s="33">
        <v>1540</v>
      </c>
      <c r="L55" s="34">
        <f t="shared" si="6"/>
        <v>492.8</v>
      </c>
      <c r="M55" s="33">
        <f>J55*K55+L55</f>
        <v>3572.8</v>
      </c>
    </row>
    <row r="56" spans="1:13" x14ac:dyDescent="0.3">
      <c r="A56" s="52" t="s">
        <v>1885</v>
      </c>
      <c r="B56" s="53" t="s">
        <v>1884</v>
      </c>
      <c r="C56" s="54">
        <v>42968</v>
      </c>
      <c r="D56" s="92" t="s">
        <v>1613</v>
      </c>
      <c r="E56" s="76">
        <v>42957</v>
      </c>
      <c r="F56" s="76" t="s">
        <v>631</v>
      </c>
      <c r="G56" s="29" t="s">
        <v>138</v>
      </c>
      <c r="H56" s="68" t="s">
        <v>410</v>
      </c>
      <c r="I56" s="31" t="s">
        <v>71</v>
      </c>
      <c r="J56" s="32">
        <v>1</v>
      </c>
      <c r="K56" s="33">
        <v>1485</v>
      </c>
      <c r="L56" s="34">
        <f t="shared" si="6"/>
        <v>237.6</v>
      </c>
      <c r="M56" s="33">
        <f>J56*K56+L56</f>
        <v>1722.6</v>
      </c>
    </row>
    <row r="57" spans="1:13" x14ac:dyDescent="0.3">
      <c r="A57" s="52" t="s">
        <v>1885</v>
      </c>
      <c r="B57" s="53" t="s">
        <v>1884</v>
      </c>
      <c r="C57" s="54">
        <v>42968</v>
      </c>
      <c r="D57" s="92" t="s">
        <v>1613</v>
      </c>
      <c r="E57" s="76">
        <v>42957</v>
      </c>
      <c r="F57" s="76" t="s">
        <v>631</v>
      </c>
      <c r="G57" s="29" t="s">
        <v>138</v>
      </c>
      <c r="H57" s="68" t="s">
        <v>1614</v>
      </c>
      <c r="I57" s="31" t="s">
        <v>89</v>
      </c>
      <c r="J57" s="32">
        <v>3</v>
      </c>
      <c r="K57" s="33">
        <v>385</v>
      </c>
      <c r="L57" s="34">
        <f t="shared" si="6"/>
        <v>184.8</v>
      </c>
      <c r="M57" s="33">
        <f>J57*K57+L57</f>
        <v>1339.8</v>
      </c>
    </row>
    <row r="58" spans="1:13" ht="25.5" x14ac:dyDescent="0.3">
      <c r="A58" s="52" t="s">
        <v>1871</v>
      </c>
      <c r="B58" s="53" t="s">
        <v>1869</v>
      </c>
      <c r="C58" s="54">
        <v>42965</v>
      </c>
      <c r="D58" s="92"/>
      <c r="E58" s="76"/>
      <c r="F58" s="76" t="s">
        <v>42</v>
      </c>
      <c r="G58" s="29" t="s">
        <v>41</v>
      </c>
      <c r="H58" s="68" t="s">
        <v>1621</v>
      </c>
      <c r="I58" s="31"/>
      <c r="J58" s="32"/>
      <c r="K58" s="33"/>
      <c r="L58" s="34">
        <f t="shared" si="6"/>
        <v>0</v>
      </c>
      <c r="M58" s="33">
        <v>14200</v>
      </c>
    </row>
    <row r="59" spans="1:13" ht="25.5" x14ac:dyDescent="0.3">
      <c r="A59" s="52" t="s">
        <v>1872</v>
      </c>
      <c r="B59" s="53" t="s">
        <v>1870</v>
      </c>
      <c r="C59" s="54">
        <v>42972</v>
      </c>
      <c r="D59" s="92"/>
      <c r="E59" s="76"/>
      <c r="F59" s="76" t="s">
        <v>42</v>
      </c>
      <c r="G59" s="29" t="s">
        <v>41</v>
      </c>
      <c r="H59" s="68" t="s">
        <v>1626</v>
      </c>
      <c r="I59" s="31"/>
      <c r="J59" s="32"/>
      <c r="K59" s="33"/>
      <c r="L59" s="34">
        <f t="shared" si="6"/>
        <v>0</v>
      </c>
      <c r="M59" s="33">
        <v>10600</v>
      </c>
    </row>
    <row r="60" spans="1:13" ht="25.5" x14ac:dyDescent="0.3">
      <c r="A60" s="52" t="s">
        <v>1887</v>
      </c>
      <c r="B60" s="53" t="s">
        <v>1886</v>
      </c>
      <c r="C60" s="54">
        <v>42975</v>
      </c>
      <c r="D60" s="92" t="s">
        <v>1639</v>
      </c>
      <c r="E60" s="76">
        <v>42964</v>
      </c>
      <c r="F60" s="76" t="s">
        <v>666</v>
      </c>
      <c r="G60" s="29" t="s">
        <v>303</v>
      </c>
      <c r="H60" s="68" t="s">
        <v>1157</v>
      </c>
      <c r="I60" s="31" t="s">
        <v>176</v>
      </c>
      <c r="J60" s="32">
        <v>60</v>
      </c>
      <c r="K60" s="33">
        <v>146.55000000000001</v>
      </c>
      <c r="L60" s="34">
        <f t="shared" si="6"/>
        <v>1406.88</v>
      </c>
      <c r="M60" s="33">
        <f t="shared" ref="M60:M69" si="7">J60*K60+L60</f>
        <v>10199.880000000001</v>
      </c>
    </row>
    <row r="61" spans="1:13" x14ac:dyDescent="0.3">
      <c r="A61" s="52" t="s">
        <v>1887</v>
      </c>
      <c r="B61" s="53" t="s">
        <v>1886</v>
      </c>
      <c r="C61" s="54">
        <v>42975</v>
      </c>
      <c r="D61" s="92" t="s">
        <v>1639</v>
      </c>
      <c r="E61" s="76">
        <v>42964</v>
      </c>
      <c r="F61" s="76" t="s">
        <v>666</v>
      </c>
      <c r="G61" s="29" t="s">
        <v>303</v>
      </c>
      <c r="H61" s="68" t="s">
        <v>1158</v>
      </c>
      <c r="I61" s="31" t="s">
        <v>257</v>
      </c>
      <c r="J61" s="32">
        <v>50</v>
      </c>
      <c r="K61" s="33">
        <v>102.58</v>
      </c>
      <c r="L61" s="34">
        <f t="shared" si="6"/>
        <v>820.64</v>
      </c>
      <c r="M61" s="33">
        <f t="shared" si="7"/>
        <v>5949.64</v>
      </c>
    </row>
    <row r="62" spans="1:13" ht="25.5" x14ac:dyDescent="0.3">
      <c r="A62" s="52" t="s">
        <v>2896</v>
      </c>
      <c r="B62" s="53" t="s">
        <v>2895</v>
      </c>
      <c r="C62" s="54">
        <v>43010</v>
      </c>
      <c r="D62" s="92" t="s">
        <v>2450</v>
      </c>
      <c r="E62" s="76">
        <v>42965</v>
      </c>
      <c r="F62" s="76" t="s">
        <v>666</v>
      </c>
      <c r="G62" s="38" t="s">
        <v>351</v>
      </c>
      <c r="H62" s="68" t="s">
        <v>1273</v>
      </c>
      <c r="I62" s="31" t="s">
        <v>358</v>
      </c>
      <c r="J62" s="32">
        <v>5</v>
      </c>
      <c r="K62" s="33">
        <v>1326.72</v>
      </c>
      <c r="L62" s="34">
        <f t="shared" si="6"/>
        <v>1061.376</v>
      </c>
      <c r="M62" s="33">
        <f t="shared" si="7"/>
        <v>7694.9760000000006</v>
      </c>
    </row>
    <row r="63" spans="1:13" ht="25.5" x14ac:dyDescent="0.3">
      <c r="A63" s="52" t="s">
        <v>2896</v>
      </c>
      <c r="B63" s="53" t="s">
        <v>2895</v>
      </c>
      <c r="C63" s="54">
        <v>43010</v>
      </c>
      <c r="D63" s="92" t="s">
        <v>2450</v>
      </c>
      <c r="E63" s="76">
        <v>42965</v>
      </c>
      <c r="F63" s="76" t="s">
        <v>666</v>
      </c>
      <c r="G63" s="38" t="s">
        <v>351</v>
      </c>
      <c r="H63" s="68" t="s">
        <v>2451</v>
      </c>
      <c r="I63" s="31" t="s">
        <v>358</v>
      </c>
      <c r="J63" s="32">
        <v>1</v>
      </c>
      <c r="K63" s="33">
        <v>1866</v>
      </c>
      <c r="L63" s="34">
        <f t="shared" si="6"/>
        <v>298.56</v>
      </c>
      <c r="M63" s="33">
        <f t="shared" si="7"/>
        <v>2164.56</v>
      </c>
    </row>
    <row r="64" spans="1:13" ht="25.5" x14ac:dyDescent="0.3">
      <c r="A64" s="52" t="s">
        <v>2896</v>
      </c>
      <c r="B64" s="53" t="s">
        <v>2895</v>
      </c>
      <c r="C64" s="54">
        <v>43010</v>
      </c>
      <c r="D64" s="92" t="s">
        <v>2450</v>
      </c>
      <c r="E64" s="76">
        <v>42965</v>
      </c>
      <c r="F64" s="76" t="s">
        <v>666</v>
      </c>
      <c r="G64" s="38" t="s">
        <v>351</v>
      </c>
      <c r="H64" s="68" t="s">
        <v>1284</v>
      </c>
      <c r="I64" s="31" t="s">
        <v>358</v>
      </c>
      <c r="J64" s="32">
        <v>4</v>
      </c>
      <c r="K64" s="33">
        <v>1086.21</v>
      </c>
      <c r="L64" s="34">
        <f t="shared" si="6"/>
        <v>695.17439999999999</v>
      </c>
      <c r="M64" s="33">
        <f t="shared" si="7"/>
        <v>5040.0144</v>
      </c>
    </row>
    <row r="65" spans="1:13" ht="25.5" x14ac:dyDescent="0.3">
      <c r="A65" s="52" t="s">
        <v>2896</v>
      </c>
      <c r="B65" s="53" t="s">
        <v>2895</v>
      </c>
      <c r="C65" s="54">
        <v>43010</v>
      </c>
      <c r="D65" s="92" t="s">
        <v>2450</v>
      </c>
      <c r="E65" s="76">
        <v>42965</v>
      </c>
      <c r="F65" s="76" t="s">
        <v>666</v>
      </c>
      <c r="G65" s="38" t="s">
        <v>351</v>
      </c>
      <c r="H65" s="68" t="s">
        <v>1276</v>
      </c>
      <c r="I65" s="31" t="s">
        <v>89</v>
      </c>
      <c r="J65" s="32">
        <v>5</v>
      </c>
      <c r="K65" s="33">
        <v>46.55</v>
      </c>
      <c r="L65" s="34">
        <f>J65*K65*0.16</f>
        <v>37.24</v>
      </c>
      <c r="M65" s="33">
        <f t="shared" si="7"/>
        <v>269.99</v>
      </c>
    </row>
    <row r="66" spans="1:13" ht="25.5" x14ac:dyDescent="0.3">
      <c r="A66" s="52" t="s">
        <v>2896</v>
      </c>
      <c r="B66" s="53" t="s">
        <v>2895</v>
      </c>
      <c r="C66" s="54">
        <v>43010</v>
      </c>
      <c r="D66" s="92" t="s">
        <v>2450</v>
      </c>
      <c r="E66" s="76">
        <v>42965</v>
      </c>
      <c r="F66" s="76" t="s">
        <v>666</v>
      </c>
      <c r="G66" s="38" t="s">
        <v>351</v>
      </c>
      <c r="H66" s="68" t="s">
        <v>1283</v>
      </c>
      <c r="I66" s="31" t="s">
        <v>89</v>
      </c>
      <c r="J66" s="32">
        <v>5</v>
      </c>
      <c r="K66" s="33">
        <v>42.24</v>
      </c>
      <c r="L66" s="34">
        <f>J66*K66*0.16</f>
        <v>33.792000000000002</v>
      </c>
      <c r="M66" s="33">
        <f t="shared" si="7"/>
        <v>244.99200000000002</v>
      </c>
    </row>
    <row r="67" spans="1:13" ht="25.5" x14ac:dyDescent="0.3">
      <c r="A67" s="52" t="s">
        <v>2898</v>
      </c>
      <c r="B67" s="53" t="s">
        <v>2897</v>
      </c>
      <c r="C67" s="54">
        <v>43010</v>
      </c>
      <c r="D67" s="92" t="s">
        <v>2452</v>
      </c>
      <c r="E67" s="76">
        <v>42979</v>
      </c>
      <c r="F67" s="76" t="s">
        <v>666</v>
      </c>
      <c r="G67" s="38" t="s">
        <v>351</v>
      </c>
      <c r="H67" s="68" t="s">
        <v>361</v>
      </c>
      <c r="I67" s="31" t="s">
        <v>358</v>
      </c>
      <c r="J67" s="32">
        <v>1</v>
      </c>
      <c r="K67" s="33">
        <v>671.55</v>
      </c>
      <c r="L67" s="34">
        <f>J67*K67*0.16</f>
        <v>107.44799999999999</v>
      </c>
      <c r="M67" s="33">
        <f t="shared" si="7"/>
        <v>778.99799999999993</v>
      </c>
    </row>
    <row r="68" spans="1:13" ht="25.5" x14ac:dyDescent="0.3">
      <c r="A68" s="52" t="s">
        <v>2898</v>
      </c>
      <c r="B68" s="53" t="s">
        <v>2897</v>
      </c>
      <c r="C68" s="54">
        <v>43010</v>
      </c>
      <c r="D68" s="92" t="s">
        <v>2452</v>
      </c>
      <c r="E68" s="76">
        <v>42979</v>
      </c>
      <c r="F68" s="76" t="s">
        <v>666</v>
      </c>
      <c r="G68" s="38" t="s">
        <v>351</v>
      </c>
      <c r="H68" s="68" t="s">
        <v>1273</v>
      </c>
      <c r="I68" s="31" t="s">
        <v>358</v>
      </c>
      <c r="J68" s="32">
        <v>1</v>
      </c>
      <c r="K68" s="33">
        <v>1326.72</v>
      </c>
      <c r="L68" s="34">
        <f>J68*K68*0.16</f>
        <v>212.27520000000001</v>
      </c>
      <c r="M68" s="33">
        <f t="shared" si="7"/>
        <v>1538.9952000000001</v>
      </c>
    </row>
    <row r="69" spans="1:13" ht="25.5" x14ac:dyDescent="0.3">
      <c r="A69" s="52" t="s">
        <v>3946</v>
      </c>
      <c r="B69" s="53" t="s">
        <v>3945</v>
      </c>
      <c r="C69" s="54">
        <v>43087</v>
      </c>
      <c r="D69" s="92" t="s">
        <v>3481</v>
      </c>
      <c r="E69" s="76">
        <v>43083</v>
      </c>
      <c r="F69" s="76" t="s">
        <v>631</v>
      </c>
      <c r="G69" s="38" t="s">
        <v>3482</v>
      </c>
      <c r="H69" s="68" t="s">
        <v>411</v>
      </c>
      <c r="I69" s="31" t="s">
        <v>71</v>
      </c>
      <c r="J69" s="32">
        <v>1</v>
      </c>
      <c r="K69" s="33">
        <v>1540</v>
      </c>
      <c r="L69" s="34">
        <f>J69*K69*0.16</f>
        <v>246.4</v>
      </c>
      <c r="M69" s="33">
        <f t="shared" si="7"/>
        <v>1786.4</v>
      </c>
    </row>
    <row r="70" spans="1:13" x14ac:dyDescent="0.3">
      <c r="A70" s="26"/>
      <c r="B70" s="26"/>
      <c r="C70" s="26"/>
      <c r="D70" s="28"/>
      <c r="E70" s="27"/>
      <c r="F70" s="27"/>
      <c r="G70" s="29"/>
      <c r="H70" s="38"/>
      <c r="I70" s="31"/>
      <c r="J70" s="32"/>
      <c r="K70" s="33"/>
      <c r="L70" s="34"/>
      <c r="M70" s="33">
        <f>SUM(M16:M69)</f>
        <v>249829.54799999998</v>
      </c>
    </row>
    <row r="72" spans="1:13" x14ac:dyDescent="0.3">
      <c r="A72" s="48" t="s">
        <v>35</v>
      </c>
      <c r="B72" s="46" t="s">
        <v>552</v>
      </c>
    </row>
    <row r="73" spans="1:13" x14ac:dyDescent="0.3">
      <c r="A73" s="18"/>
      <c r="B73" s="15"/>
    </row>
    <row r="74" spans="1:13" x14ac:dyDescent="0.3">
      <c r="A74" s="18"/>
      <c r="B74" s="15"/>
      <c r="D74" s="62"/>
    </row>
    <row r="75" spans="1:13" x14ac:dyDescent="0.3">
      <c r="A75" s="18"/>
      <c r="B75" s="15"/>
    </row>
    <row r="76" spans="1:13" x14ac:dyDescent="0.3">
      <c r="A76" s="18"/>
      <c r="B76" s="15"/>
    </row>
    <row r="77" spans="1:13" x14ac:dyDescent="0.3">
      <c r="A77" s="18"/>
      <c r="B77" s="15"/>
    </row>
    <row r="78" spans="1:13" x14ac:dyDescent="0.3">
      <c r="A78" s="18"/>
      <c r="B78" s="15"/>
    </row>
    <row r="79" spans="1:13" x14ac:dyDescent="0.3">
      <c r="A79" s="18"/>
      <c r="B79" s="15"/>
    </row>
    <row r="80" spans="1:13" x14ac:dyDescent="0.3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x14ac:dyDescent="0.3">
      <c r="A81" s="261" t="s">
        <v>27</v>
      </c>
      <c r="B81" s="261"/>
      <c r="C81" s="261"/>
      <c r="D81" s="39"/>
      <c r="E81" s="261" t="s">
        <v>28</v>
      </c>
      <c r="F81" s="261"/>
      <c r="G81" s="39"/>
      <c r="H81" s="106" t="s">
        <v>29</v>
      </c>
      <c r="I81" s="39"/>
      <c r="J81" s="41"/>
      <c r="K81" s="106" t="s">
        <v>30</v>
      </c>
      <c r="L81" s="41"/>
      <c r="M81" s="39"/>
    </row>
    <row r="82" spans="1:13" ht="13.9" customHeight="1" x14ac:dyDescent="0.3">
      <c r="A82" s="263" t="s">
        <v>0</v>
      </c>
      <c r="B82" s="263"/>
      <c r="C82" s="263"/>
      <c r="D82" s="39"/>
      <c r="E82" s="262" t="s">
        <v>1</v>
      </c>
      <c r="F82" s="262"/>
      <c r="G82" s="39"/>
      <c r="H82" s="42" t="s">
        <v>2</v>
      </c>
      <c r="I82" s="39"/>
      <c r="J82" s="262" t="s">
        <v>31</v>
      </c>
      <c r="K82" s="262"/>
      <c r="L82" s="262"/>
      <c r="M82" s="39"/>
    </row>
    <row r="83" spans="1:13" x14ac:dyDescent="0.3">
      <c r="A83" s="253"/>
      <c r="B83" s="253"/>
      <c r="C83" s="253"/>
    </row>
    <row r="84" spans="1:13" s="15" customFormat="1" ht="15" customHeight="1" x14ac:dyDescent="0.25">
      <c r="A84" s="257" t="s">
        <v>6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</row>
  </sheetData>
  <customSheetViews>
    <customSheetView guid="{B46C6F73-E576-4327-952E-D30557363BE2}" showPageBreaks="1" topLeftCell="H55">
      <selection activeCell="L73" sqref="L7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55">
      <selection activeCell="L73" sqref="L73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9:B9"/>
    <mergeCell ref="A11:C12"/>
    <mergeCell ref="G11:H11"/>
    <mergeCell ref="L11:M11"/>
    <mergeCell ref="G12:H12"/>
    <mergeCell ref="A84:M84"/>
    <mergeCell ref="A13:B13"/>
    <mergeCell ref="C13:G13"/>
    <mergeCell ref="I13:M13"/>
    <mergeCell ref="E81:F81"/>
    <mergeCell ref="E82:F82"/>
    <mergeCell ref="J82:L82"/>
    <mergeCell ref="A81:C81"/>
    <mergeCell ref="A82:C82"/>
  </mergeCells>
  <hyperlinks>
    <hyperlink ref="K10:M10" location="'Instructivo Anexo 1'!A1" display="INSTRUCTIVO"/>
    <hyperlink ref="G11:H11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9"/>
  <sheetViews>
    <sheetView topLeftCell="H10" workbookViewId="0">
      <selection activeCell="K30" sqref="K30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8.75" x14ac:dyDescent="0.3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8.75" x14ac:dyDescent="0.3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8.75" x14ac:dyDescent="0.3">
      <c r="A5" s="208" t="s">
        <v>7</v>
      </c>
      <c r="B5" s="48" t="s">
        <v>8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9" customHeight="1" x14ac:dyDescent="0.3">
      <c r="A6" s="18"/>
      <c r="B6" s="18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3081</v>
      </c>
      <c r="D11" s="259"/>
      <c r="E11" s="259"/>
      <c r="F11" s="259"/>
      <c r="G11" s="259"/>
      <c r="H11" s="8" t="s">
        <v>13</v>
      </c>
      <c r="I11" s="260" t="s">
        <v>3611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3600</v>
      </c>
      <c r="B14" s="53" t="s">
        <v>3599</v>
      </c>
      <c r="C14" s="54">
        <v>43070</v>
      </c>
      <c r="D14" s="75"/>
      <c r="E14" s="76"/>
      <c r="F14" s="76" t="s">
        <v>42</v>
      </c>
      <c r="G14" s="38" t="s">
        <v>41</v>
      </c>
      <c r="H14" s="77" t="s">
        <v>3083</v>
      </c>
      <c r="I14" s="50"/>
      <c r="J14" s="78"/>
      <c r="K14" s="50"/>
      <c r="L14" s="34">
        <f>J14*K14*0.16</f>
        <v>0</v>
      </c>
      <c r="M14" s="33">
        <v>5350</v>
      </c>
    </row>
    <row r="15" spans="1:13" x14ac:dyDescent="0.3">
      <c r="A15" s="52" t="s">
        <v>3608</v>
      </c>
      <c r="B15" s="53" t="s">
        <v>3607</v>
      </c>
      <c r="C15" s="54">
        <v>43082</v>
      </c>
      <c r="D15" s="122">
        <v>29</v>
      </c>
      <c r="E15" s="76">
        <v>43067</v>
      </c>
      <c r="F15" s="76" t="s">
        <v>666</v>
      </c>
      <c r="G15" s="29" t="s">
        <v>2580</v>
      </c>
      <c r="H15" s="77" t="s">
        <v>3363</v>
      </c>
      <c r="I15" s="50" t="s">
        <v>163</v>
      </c>
      <c r="J15" s="78">
        <v>133</v>
      </c>
      <c r="K15" s="87">
        <v>1655.6</v>
      </c>
      <c r="L15" s="34">
        <f>J15*K15*0.16</f>
        <v>35231.167999999998</v>
      </c>
      <c r="M15" s="33">
        <f>J15*K15+L15</f>
        <v>255425.96799999999</v>
      </c>
    </row>
    <row r="16" spans="1:13" x14ac:dyDescent="0.3">
      <c r="A16" s="52" t="s">
        <v>3608</v>
      </c>
      <c r="B16" s="53" t="s">
        <v>3607</v>
      </c>
      <c r="C16" s="54">
        <v>43082</v>
      </c>
      <c r="D16" s="122">
        <v>29</v>
      </c>
      <c r="E16" s="76">
        <v>43067</v>
      </c>
      <c r="F16" s="76" t="s">
        <v>666</v>
      </c>
      <c r="G16" s="29" t="s">
        <v>2580</v>
      </c>
      <c r="H16" s="77" t="s">
        <v>3365</v>
      </c>
      <c r="I16" s="50" t="s">
        <v>89</v>
      </c>
      <c r="J16" s="78">
        <v>110</v>
      </c>
      <c r="K16" s="87">
        <v>76.55</v>
      </c>
      <c r="L16" s="34">
        <f>J16*K16*0.16</f>
        <v>1347.28</v>
      </c>
      <c r="M16" s="33">
        <f>J16*K16+L16</f>
        <v>9767.7800000000007</v>
      </c>
    </row>
    <row r="17" spans="1:13" x14ac:dyDescent="0.3">
      <c r="A17" s="52" t="s">
        <v>3608</v>
      </c>
      <c r="B17" s="53" t="s">
        <v>3607</v>
      </c>
      <c r="C17" s="54">
        <v>43082</v>
      </c>
      <c r="D17" s="122">
        <v>29</v>
      </c>
      <c r="E17" s="76">
        <v>43067</v>
      </c>
      <c r="F17" s="76" t="s">
        <v>666</v>
      </c>
      <c r="G17" s="29" t="s">
        <v>2580</v>
      </c>
      <c r="H17" s="39" t="s">
        <v>3366</v>
      </c>
      <c r="I17" s="50" t="s">
        <v>89</v>
      </c>
      <c r="J17" s="78">
        <v>20</v>
      </c>
      <c r="K17" s="215">
        <v>284.91000000000003</v>
      </c>
      <c r="L17" s="34">
        <f>J17*K17*0.16</f>
        <v>911.7120000000001</v>
      </c>
      <c r="M17" s="33">
        <f>J17*K17+L17</f>
        <v>6609.9120000000012</v>
      </c>
    </row>
    <row r="18" spans="1:13" x14ac:dyDescent="0.3">
      <c r="A18" s="52" t="s">
        <v>3608</v>
      </c>
      <c r="B18" s="53" t="s">
        <v>3607</v>
      </c>
      <c r="C18" s="54">
        <v>43082</v>
      </c>
      <c r="D18" s="122">
        <v>29</v>
      </c>
      <c r="E18" s="76">
        <v>43067</v>
      </c>
      <c r="F18" s="76" t="s">
        <v>666</v>
      </c>
      <c r="G18" s="29" t="s">
        <v>2580</v>
      </c>
      <c r="H18" s="77" t="s">
        <v>3364</v>
      </c>
      <c r="I18" s="31" t="s">
        <v>89</v>
      </c>
      <c r="J18" s="32">
        <v>2</v>
      </c>
      <c r="K18" s="216">
        <v>1190.0899999999999</v>
      </c>
      <c r="L18" s="34">
        <f t="shared" ref="L18:L24" si="0">J18*K18*0.16</f>
        <v>380.8288</v>
      </c>
      <c r="M18" s="33">
        <f t="shared" ref="M18:M23" si="1">J18*K18+L18</f>
        <v>2761.0087999999996</v>
      </c>
    </row>
    <row r="19" spans="1:13" x14ac:dyDescent="0.3">
      <c r="A19" s="52" t="s">
        <v>3610</v>
      </c>
      <c r="B19" s="53" t="s">
        <v>3609</v>
      </c>
      <c r="C19" s="54">
        <v>43082</v>
      </c>
      <c r="D19" s="92" t="s">
        <v>3377</v>
      </c>
      <c r="E19" s="76">
        <v>43067</v>
      </c>
      <c r="F19" s="76" t="s">
        <v>639</v>
      </c>
      <c r="G19" s="29" t="s">
        <v>58</v>
      </c>
      <c r="H19" s="67" t="s">
        <v>323</v>
      </c>
      <c r="I19" s="31" t="s">
        <v>219</v>
      </c>
      <c r="J19" s="32">
        <v>94</v>
      </c>
      <c r="K19" s="216">
        <v>350</v>
      </c>
      <c r="L19" s="34">
        <f t="shared" si="0"/>
        <v>5264</v>
      </c>
      <c r="M19" s="33">
        <f t="shared" si="1"/>
        <v>38164</v>
      </c>
    </row>
    <row r="20" spans="1:13" s="14" customFormat="1" ht="13.5" x14ac:dyDescent="0.25">
      <c r="A20" s="52" t="s">
        <v>3604</v>
      </c>
      <c r="B20" s="53" t="s">
        <v>3603</v>
      </c>
      <c r="C20" s="54">
        <v>43082</v>
      </c>
      <c r="D20" s="92" t="s">
        <v>3388</v>
      </c>
      <c r="E20" s="76">
        <v>43074</v>
      </c>
      <c r="F20" s="76" t="s">
        <v>631</v>
      </c>
      <c r="G20" s="29" t="s">
        <v>58</v>
      </c>
      <c r="H20" s="67" t="s">
        <v>2493</v>
      </c>
      <c r="I20" s="31" t="s">
        <v>71</v>
      </c>
      <c r="J20" s="32">
        <v>2</v>
      </c>
      <c r="K20" s="216">
        <v>1400</v>
      </c>
      <c r="L20" s="34">
        <f t="shared" si="0"/>
        <v>448</v>
      </c>
      <c r="M20" s="33">
        <f t="shared" si="1"/>
        <v>3248</v>
      </c>
    </row>
    <row r="21" spans="1:13" x14ac:dyDescent="0.3">
      <c r="A21" s="52" t="s">
        <v>3604</v>
      </c>
      <c r="B21" s="53" t="s">
        <v>3603</v>
      </c>
      <c r="C21" s="54">
        <v>43082</v>
      </c>
      <c r="D21" s="92" t="s">
        <v>3388</v>
      </c>
      <c r="E21" s="76">
        <v>43074</v>
      </c>
      <c r="F21" s="76" t="s">
        <v>631</v>
      </c>
      <c r="G21" s="29" t="s">
        <v>58</v>
      </c>
      <c r="H21" s="68" t="s">
        <v>4057</v>
      </c>
      <c r="I21" s="31" t="s">
        <v>71</v>
      </c>
      <c r="J21" s="32">
        <v>4</v>
      </c>
      <c r="K21" s="216">
        <v>1100</v>
      </c>
      <c r="L21" s="34">
        <f t="shared" si="0"/>
        <v>704</v>
      </c>
      <c r="M21" s="33">
        <f t="shared" si="1"/>
        <v>5104</v>
      </c>
    </row>
    <row r="22" spans="1:13" x14ac:dyDescent="0.3">
      <c r="A22" s="52" t="s">
        <v>3604</v>
      </c>
      <c r="B22" s="53" t="s">
        <v>3603</v>
      </c>
      <c r="C22" s="54">
        <v>43082</v>
      </c>
      <c r="D22" s="92" t="s">
        <v>3388</v>
      </c>
      <c r="E22" s="76">
        <v>43074</v>
      </c>
      <c r="F22" s="76" t="s">
        <v>631</v>
      </c>
      <c r="G22" s="29" t="s">
        <v>58</v>
      </c>
      <c r="H22" s="68" t="s">
        <v>2494</v>
      </c>
      <c r="I22" s="31" t="s">
        <v>71</v>
      </c>
      <c r="J22" s="32">
        <v>1</v>
      </c>
      <c r="K22" s="216">
        <v>1350</v>
      </c>
      <c r="L22" s="34">
        <f t="shared" si="0"/>
        <v>216</v>
      </c>
      <c r="M22" s="33">
        <f t="shared" si="1"/>
        <v>1566</v>
      </c>
    </row>
    <row r="23" spans="1:13" x14ac:dyDescent="0.3">
      <c r="A23" s="52" t="s">
        <v>3604</v>
      </c>
      <c r="B23" s="53" t="s">
        <v>3603</v>
      </c>
      <c r="C23" s="54">
        <v>43082</v>
      </c>
      <c r="D23" s="92" t="s">
        <v>3388</v>
      </c>
      <c r="E23" s="76">
        <v>43074</v>
      </c>
      <c r="F23" s="76" t="s">
        <v>631</v>
      </c>
      <c r="G23" s="29" t="s">
        <v>58</v>
      </c>
      <c r="H23" s="68" t="s">
        <v>1614</v>
      </c>
      <c r="I23" s="31" t="s">
        <v>1197</v>
      </c>
      <c r="J23" s="32">
        <v>7</v>
      </c>
      <c r="K23" s="216">
        <v>384</v>
      </c>
      <c r="L23" s="34">
        <f t="shared" si="0"/>
        <v>430.08</v>
      </c>
      <c r="M23" s="33">
        <f t="shared" si="1"/>
        <v>3118.08</v>
      </c>
    </row>
    <row r="24" spans="1:13" ht="25.5" x14ac:dyDescent="0.3">
      <c r="A24" s="52" t="s">
        <v>3602</v>
      </c>
      <c r="B24" s="53" t="s">
        <v>3601</v>
      </c>
      <c r="C24" s="54">
        <v>43077</v>
      </c>
      <c r="D24" s="92"/>
      <c r="E24" s="76"/>
      <c r="F24" s="76" t="s">
        <v>42</v>
      </c>
      <c r="G24" s="29" t="s">
        <v>41</v>
      </c>
      <c r="H24" s="68" t="s">
        <v>3353</v>
      </c>
      <c r="I24" s="31"/>
      <c r="J24" s="32"/>
      <c r="K24" s="216"/>
      <c r="L24" s="34">
        <f t="shared" si="0"/>
        <v>0</v>
      </c>
      <c r="M24" s="33">
        <v>7150</v>
      </c>
    </row>
    <row r="25" spans="1:13" x14ac:dyDescent="0.3">
      <c r="A25" s="52" t="s">
        <v>3606</v>
      </c>
      <c r="B25" s="53" t="s">
        <v>3605</v>
      </c>
      <c r="C25" s="54">
        <v>43091</v>
      </c>
      <c r="D25" s="92" t="s">
        <v>3516</v>
      </c>
      <c r="E25" s="76">
        <v>43084</v>
      </c>
      <c r="F25" s="76" t="s">
        <v>630</v>
      </c>
      <c r="G25" s="29" t="s">
        <v>58</v>
      </c>
      <c r="H25" s="68" t="s">
        <v>59</v>
      </c>
      <c r="I25" s="31" t="s">
        <v>60</v>
      </c>
      <c r="J25" s="32">
        <v>6</v>
      </c>
      <c r="K25" s="216">
        <v>2974.14</v>
      </c>
      <c r="L25" s="34">
        <f>J25*K25*0.16</f>
        <v>2855.1743999999999</v>
      </c>
      <c r="M25" s="33">
        <f>J25*K25+L25</f>
        <v>20700.0144</v>
      </c>
    </row>
    <row r="26" spans="1:13" x14ac:dyDescent="0.3">
      <c r="A26" s="26"/>
      <c r="B26" s="26"/>
      <c r="C26" s="26"/>
      <c r="D26" s="28"/>
      <c r="E26" s="27"/>
      <c r="F26" s="27"/>
      <c r="G26" s="29"/>
      <c r="H26" s="38"/>
      <c r="I26" s="31"/>
      <c r="J26" s="32"/>
      <c r="K26" s="33"/>
      <c r="L26" s="34"/>
      <c r="M26" s="33">
        <f>SUM(M14:M25)</f>
        <v>358964.76320000004</v>
      </c>
    </row>
    <row r="28" spans="1:13" x14ac:dyDescent="0.3">
      <c r="A28" s="48" t="s">
        <v>35</v>
      </c>
      <c r="B28" s="46" t="s">
        <v>3082</v>
      </c>
    </row>
    <row r="29" spans="1:13" x14ac:dyDescent="0.3">
      <c r="A29" s="18"/>
      <c r="B29" s="15"/>
      <c r="D29" s="62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206" t="s">
        <v>29</v>
      </c>
      <c r="I36" s="39"/>
      <c r="J36" s="41"/>
      <c r="K36" s="206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H10">
      <selection activeCell="K30" sqref="K30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">
      <selection activeCell="K30" sqref="K30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9"/>
  <sheetViews>
    <sheetView topLeftCell="I13" zoomScaleNormal="100" workbookViewId="0">
      <selection activeCell="M32" sqref="M32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5.7109375" style="1" customWidth="1"/>
    <col min="7" max="7" width="24.7109375" style="1" customWidth="1"/>
    <col min="8" max="8" width="33.28515625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8.75" x14ac:dyDescent="0.3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4.45" customHeight="1" x14ac:dyDescent="0.3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4.45" customHeight="1" x14ac:dyDescent="0.3">
      <c r="A5" s="135" t="s">
        <v>7</v>
      </c>
      <c r="B5" s="48" t="s">
        <v>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5.45" customHeight="1" x14ac:dyDescent="0.3">
      <c r="A6" s="18"/>
      <c r="B6" s="18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6.6" customHeight="1" x14ac:dyDescent="0.35">
      <c r="A8" s="2"/>
      <c r="K8" s="3"/>
      <c r="L8" s="3"/>
      <c r="M8" s="3"/>
    </row>
    <row r="9" spans="1:13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x14ac:dyDescent="0.3">
      <c r="A11" s="258" t="s">
        <v>10</v>
      </c>
      <c r="B11" s="258"/>
      <c r="C11" s="259" t="s">
        <v>1190</v>
      </c>
      <c r="D11" s="259"/>
      <c r="E11" s="259"/>
      <c r="F11" s="259"/>
      <c r="G11" s="259"/>
      <c r="H11" s="8" t="s">
        <v>13</v>
      </c>
      <c r="I11" s="260" t="s">
        <v>4056</v>
      </c>
      <c r="J11" s="260"/>
      <c r="K11" s="260"/>
      <c r="L11" s="260"/>
      <c r="M11" s="260"/>
    </row>
    <row r="12" spans="1:13" ht="7.15" customHeight="1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x14ac:dyDescent="0.3">
      <c r="A14" s="52" t="s">
        <v>1514</v>
      </c>
      <c r="B14" s="53" t="s">
        <v>1513</v>
      </c>
      <c r="C14" s="54">
        <v>42944</v>
      </c>
      <c r="D14" s="75" t="s">
        <v>1191</v>
      </c>
      <c r="E14" s="76">
        <v>42936</v>
      </c>
      <c r="F14" s="76" t="s">
        <v>631</v>
      </c>
      <c r="G14" s="38" t="s">
        <v>58</v>
      </c>
      <c r="H14" s="77" t="s">
        <v>72</v>
      </c>
      <c r="I14" s="50" t="s">
        <v>71</v>
      </c>
      <c r="J14" s="78">
        <v>10</v>
      </c>
      <c r="K14" s="138">
        <v>1350</v>
      </c>
      <c r="L14" s="34">
        <f>J14*K14*0.16</f>
        <v>2160</v>
      </c>
      <c r="M14" s="33">
        <f>J14*K14+L14</f>
        <v>15660</v>
      </c>
    </row>
    <row r="15" spans="1:13" x14ac:dyDescent="0.3">
      <c r="A15" s="52" t="s">
        <v>1514</v>
      </c>
      <c r="B15" s="53" t="s">
        <v>1513</v>
      </c>
      <c r="C15" s="54">
        <v>42944</v>
      </c>
      <c r="D15" s="75" t="s">
        <v>1191</v>
      </c>
      <c r="E15" s="76">
        <v>42936</v>
      </c>
      <c r="F15" s="76" t="s">
        <v>631</v>
      </c>
      <c r="G15" s="38" t="s">
        <v>58</v>
      </c>
      <c r="H15" s="77" t="s">
        <v>78</v>
      </c>
      <c r="I15" s="50" t="s">
        <v>79</v>
      </c>
      <c r="J15" s="78">
        <v>10</v>
      </c>
      <c r="K15" s="138">
        <v>450</v>
      </c>
      <c r="L15" s="34">
        <f t="shared" ref="L15:L29" si="0">J15*K15*0.16</f>
        <v>720</v>
      </c>
      <c r="M15" s="33">
        <f t="shared" ref="M15:M29" si="1">J15*K15+L15</f>
        <v>5220</v>
      </c>
    </row>
    <row r="16" spans="1:13" ht="25.5" x14ac:dyDescent="0.3">
      <c r="A16" s="52" t="s">
        <v>1514</v>
      </c>
      <c r="B16" s="53" t="s">
        <v>1513</v>
      </c>
      <c r="C16" s="54">
        <v>42944</v>
      </c>
      <c r="D16" s="75" t="s">
        <v>1193</v>
      </c>
      <c r="E16" s="76">
        <v>42937</v>
      </c>
      <c r="F16" s="76" t="s">
        <v>666</v>
      </c>
      <c r="G16" s="29" t="s">
        <v>58</v>
      </c>
      <c r="H16" s="77" t="s">
        <v>1194</v>
      </c>
      <c r="I16" s="50" t="s">
        <v>1196</v>
      </c>
      <c r="J16" s="78">
        <v>32000</v>
      </c>
      <c r="K16" s="138">
        <v>10.88</v>
      </c>
      <c r="L16" s="34">
        <f t="shared" si="0"/>
        <v>55705.599999999999</v>
      </c>
      <c r="M16" s="33">
        <f t="shared" si="1"/>
        <v>403865.59999999998</v>
      </c>
    </row>
    <row r="17" spans="1:13" ht="25.5" x14ac:dyDescent="0.3">
      <c r="A17" s="52" t="s">
        <v>1514</v>
      </c>
      <c r="B17" s="53" t="s">
        <v>1513</v>
      </c>
      <c r="C17" s="54">
        <v>42944</v>
      </c>
      <c r="D17" s="75" t="s">
        <v>1193</v>
      </c>
      <c r="E17" s="76">
        <v>42937</v>
      </c>
      <c r="F17" s="76" t="s">
        <v>666</v>
      </c>
      <c r="G17" s="29" t="s">
        <v>58</v>
      </c>
      <c r="H17" s="77" t="s">
        <v>1195</v>
      </c>
      <c r="I17" s="50" t="s">
        <v>1197</v>
      </c>
      <c r="J17" s="78">
        <v>1</v>
      </c>
      <c r="K17" s="139">
        <v>20000</v>
      </c>
      <c r="L17" s="34">
        <f t="shared" si="0"/>
        <v>3200</v>
      </c>
      <c r="M17" s="33">
        <f t="shared" si="1"/>
        <v>23200</v>
      </c>
    </row>
    <row r="18" spans="1:13" x14ac:dyDescent="0.3">
      <c r="A18" s="52" t="s">
        <v>1514</v>
      </c>
      <c r="B18" s="53" t="s">
        <v>1513</v>
      </c>
      <c r="C18" s="54">
        <v>42944</v>
      </c>
      <c r="D18" s="92" t="s">
        <v>1198</v>
      </c>
      <c r="E18" s="76">
        <v>42937</v>
      </c>
      <c r="F18" s="76" t="s">
        <v>631</v>
      </c>
      <c r="G18" s="29" t="s">
        <v>58</v>
      </c>
      <c r="H18" s="67" t="s">
        <v>72</v>
      </c>
      <c r="I18" s="31" t="s">
        <v>71</v>
      </c>
      <c r="J18" s="32">
        <v>20</v>
      </c>
      <c r="K18" s="140">
        <v>1350</v>
      </c>
      <c r="L18" s="34">
        <f t="shared" si="0"/>
        <v>4320</v>
      </c>
      <c r="M18" s="33">
        <f t="shared" si="1"/>
        <v>31320</v>
      </c>
    </row>
    <row r="19" spans="1:13" x14ac:dyDescent="0.3">
      <c r="A19" s="52" t="s">
        <v>1514</v>
      </c>
      <c r="B19" s="53" t="s">
        <v>1513</v>
      </c>
      <c r="C19" s="54">
        <v>42944</v>
      </c>
      <c r="D19" s="92" t="s">
        <v>1198</v>
      </c>
      <c r="E19" s="76">
        <v>42937</v>
      </c>
      <c r="F19" s="76" t="s">
        <v>631</v>
      </c>
      <c r="G19" s="29" t="s">
        <v>58</v>
      </c>
      <c r="H19" s="67" t="s">
        <v>78</v>
      </c>
      <c r="I19" s="31" t="s">
        <v>79</v>
      </c>
      <c r="J19" s="32">
        <v>20</v>
      </c>
      <c r="K19" s="140">
        <v>450</v>
      </c>
      <c r="L19" s="34">
        <f t="shared" si="0"/>
        <v>1440</v>
      </c>
      <c r="M19" s="33">
        <f t="shared" si="1"/>
        <v>10440</v>
      </c>
    </row>
    <row r="20" spans="1:13" s="14" customFormat="1" ht="25.5" x14ac:dyDescent="0.25">
      <c r="A20" s="52" t="s">
        <v>1994</v>
      </c>
      <c r="B20" s="53" t="s">
        <v>1993</v>
      </c>
      <c r="C20" s="54">
        <v>42955</v>
      </c>
      <c r="D20" s="92" t="s">
        <v>1229</v>
      </c>
      <c r="E20" s="76">
        <v>42935</v>
      </c>
      <c r="F20" s="76" t="s">
        <v>666</v>
      </c>
      <c r="G20" s="29" t="s">
        <v>58</v>
      </c>
      <c r="H20" s="67" t="s">
        <v>1194</v>
      </c>
      <c r="I20" s="31" t="s">
        <v>1196</v>
      </c>
      <c r="J20" s="32">
        <v>32000</v>
      </c>
      <c r="K20" s="140">
        <v>10.88</v>
      </c>
      <c r="L20" s="34">
        <f t="shared" si="0"/>
        <v>55705.599999999999</v>
      </c>
      <c r="M20" s="33">
        <f t="shared" si="1"/>
        <v>403865.59999999998</v>
      </c>
    </row>
    <row r="21" spans="1:13" ht="25.5" x14ac:dyDescent="0.3">
      <c r="A21" s="52" t="s">
        <v>1994</v>
      </c>
      <c r="B21" s="53" t="s">
        <v>1993</v>
      </c>
      <c r="C21" s="54">
        <v>42955</v>
      </c>
      <c r="D21" s="92" t="s">
        <v>1229</v>
      </c>
      <c r="E21" s="76">
        <v>42935</v>
      </c>
      <c r="F21" s="76" t="s">
        <v>666</v>
      </c>
      <c r="G21" s="29" t="s">
        <v>58</v>
      </c>
      <c r="H21" s="68" t="s">
        <v>1195</v>
      </c>
      <c r="I21" s="31" t="s">
        <v>1197</v>
      </c>
      <c r="J21" s="32">
        <v>1</v>
      </c>
      <c r="K21" s="140">
        <v>20000</v>
      </c>
      <c r="L21" s="34">
        <f t="shared" si="0"/>
        <v>3200</v>
      </c>
      <c r="M21" s="33">
        <f t="shared" si="1"/>
        <v>23200</v>
      </c>
    </row>
    <row r="22" spans="1:13" ht="25.5" x14ac:dyDescent="0.3">
      <c r="A22" s="52" t="s">
        <v>1992</v>
      </c>
      <c r="B22" s="53" t="s">
        <v>1991</v>
      </c>
      <c r="C22" s="54">
        <v>42954</v>
      </c>
      <c r="D22" s="92"/>
      <c r="E22" s="76"/>
      <c r="F22" s="76" t="s">
        <v>42</v>
      </c>
      <c r="G22" s="29" t="s">
        <v>41</v>
      </c>
      <c r="H22" s="68" t="s">
        <v>1285</v>
      </c>
      <c r="I22" s="31"/>
      <c r="J22" s="32"/>
      <c r="K22" s="140"/>
      <c r="L22" s="34">
        <f t="shared" si="0"/>
        <v>0</v>
      </c>
      <c r="M22" s="33">
        <v>15300</v>
      </c>
    </row>
    <row r="23" spans="1:13" x14ac:dyDescent="0.3">
      <c r="A23" s="52" t="s">
        <v>1996</v>
      </c>
      <c r="B23" s="53" t="s">
        <v>1995</v>
      </c>
      <c r="C23" s="54">
        <v>42961</v>
      </c>
      <c r="D23" s="92" t="s">
        <v>1296</v>
      </c>
      <c r="E23" s="76">
        <v>42949</v>
      </c>
      <c r="F23" s="76" t="s">
        <v>639</v>
      </c>
      <c r="G23" s="29" t="s">
        <v>58</v>
      </c>
      <c r="H23" s="68" t="s">
        <v>323</v>
      </c>
      <c r="I23" s="31" t="s">
        <v>231</v>
      </c>
      <c r="J23" s="32">
        <v>48</v>
      </c>
      <c r="K23" s="140">
        <v>350</v>
      </c>
      <c r="L23" s="34">
        <f t="shared" si="0"/>
        <v>2688</v>
      </c>
      <c r="M23" s="33">
        <f t="shared" si="1"/>
        <v>19488</v>
      </c>
    </row>
    <row r="24" spans="1:13" ht="25.5" x14ac:dyDescent="0.3">
      <c r="A24" s="52" t="s">
        <v>2000</v>
      </c>
      <c r="B24" s="53" t="s">
        <v>1999</v>
      </c>
      <c r="C24" s="54">
        <v>42968</v>
      </c>
      <c r="D24" s="92" t="s">
        <v>1575</v>
      </c>
      <c r="E24" s="76">
        <v>42954</v>
      </c>
      <c r="F24" s="76" t="s">
        <v>639</v>
      </c>
      <c r="G24" s="38" t="s">
        <v>1567</v>
      </c>
      <c r="H24" s="68" t="s">
        <v>1576</v>
      </c>
      <c r="I24" s="31" t="s">
        <v>231</v>
      </c>
      <c r="J24" s="32">
        <v>96</v>
      </c>
      <c r="K24" s="140">
        <v>145.83000000000001</v>
      </c>
      <c r="L24" s="34">
        <f>J24*K24*0.16</f>
        <v>2239.9488000000001</v>
      </c>
      <c r="M24" s="33">
        <f>J24*K24+L24</f>
        <v>16239.6288</v>
      </c>
    </row>
    <row r="25" spans="1:13" ht="38.25" x14ac:dyDescent="0.3">
      <c r="A25" s="52" t="s">
        <v>1998</v>
      </c>
      <c r="B25" s="53" t="s">
        <v>1997</v>
      </c>
      <c r="C25" s="54">
        <v>42968</v>
      </c>
      <c r="D25" s="92" t="s">
        <v>1599</v>
      </c>
      <c r="E25" s="76">
        <v>42955</v>
      </c>
      <c r="F25" s="76" t="s">
        <v>639</v>
      </c>
      <c r="G25" s="29" t="s">
        <v>58</v>
      </c>
      <c r="H25" s="68" t="s">
        <v>1600</v>
      </c>
      <c r="I25" s="31" t="s">
        <v>231</v>
      </c>
      <c r="J25" s="32">
        <v>90</v>
      </c>
      <c r="K25" s="140">
        <v>90.51</v>
      </c>
      <c r="L25" s="34">
        <f>J25*K25*0.16</f>
        <v>1303.3440000000001</v>
      </c>
      <c r="M25" s="33">
        <f>J25*K25+L25</f>
        <v>9449.2440000000006</v>
      </c>
    </row>
    <row r="26" spans="1:13" ht="25.5" x14ac:dyDescent="0.3">
      <c r="A26" s="52" t="s">
        <v>2281</v>
      </c>
      <c r="B26" s="53" t="s">
        <v>2280</v>
      </c>
      <c r="C26" s="54">
        <v>42979</v>
      </c>
      <c r="D26" s="92"/>
      <c r="E26" s="76"/>
      <c r="F26" s="76" t="s">
        <v>42</v>
      </c>
      <c r="G26" s="29" t="s">
        <v>41</v>
      </c>
      <c r="H26" s="68" t="s">
        <v>1641</v>
      </c>
      <c r="I26" s="31"/>
      <c r="J26" s="32"/>
      <c r="K26" s="140"/>
      <c r="L26" s="34">
        <f>J26*K26*0.16</f>
        <v>0</v>
      </c>
      <c r="M26" s="33">
        <v>7500</v>
      </c>
    </row>
    <row r="27" spans="1:13" x14ac:dyDescent="0.3">
      <c r="A27" s="52" t="s">
        <v>3948</v>
      </c>
      <c r="B27" s="53" t="s">
        <v>3947</v>
      </c>
      <c r="C27" s="54">
        <v>43087</v>
      </c>
      <c r="D27" s="92" t="s">
        <v>3489</v>
      </c>
      <c r="E27" s="76">
        <v>43082</v>
      </c>
      <c r="F27" s="76" t="s">
        <v>631</v>
      </c>
      <c r="G27" s="29" t="s">
        <v>214</v>
      </c>
      <c r="H27" s="68" t="s">
        <v>3490</v>
      </c>
      <c r="I27" s="31" t="s">
        <v>71</v>
      </c>
      <c r="J27" s="32">
        <v>4</v>
      </c>
      <c r="K27" s="140">
        <v>1485</v>
      </c>
      <c r="L27" s="34">
        <f>J27*K27*0.16</f>
        <v>950.4</v>
      </c>
      <c r="M27" s="33">
        <f>J27*K27+L27</f>
        <v>6890.4</v>
      </c>
    </row>
    <row r="28" spans="1:13" ht="14.45" customHeight="1" x14ac:dyDescent="0.3">
      <c r="A28" s="52" t="s">
        <v>4036</v>
      </c>
      <c r="B28" s="53" t="s">
        <v>4035</v>
      </c>
      <c r="C28" s="54">
        <v>43115</v>
      </c>
      <c r="D28" s="92"/>
      <c r="E28" s="76"/>
      <c r="F28" s="76" t="s">
        <v>3988</v>
      </c>
      <c r="G28" s="29" t="s">
        <v>41</v>
      </c>
      <c r="H28" s="68" t="s">
        <v>3984</v>
      </c>
      <c r="I28" s="31"/>
      <c r="J28" s="32"/>
      <c r="K28" s="33"/>
      <c r="L28" s="34">
        <f t="shared" si="0"/>
        <v>0</v>
      </c>
      <c r="M28" s="33">
        <v>6600</v>
      </c>
    </row>
    <row r="29" spans="1:13" x14ac:dyDescent="0.3">
      <c r="A29" s="36"/>
      <c r="B29" s="36"/>
      <c r="C29" s="27"/>
      <c r="D29" s="45"/>
      <c r="E29" s="27"/>
      <c r="F29" s="37"/>
      <c r="G29" s="29"/>
      <c r="H29" s="67"/>
      <c r="I29" s="31"/>
      <c r="J29" s="32"/>
      <c r="K29" s="33"/>
      <c r="L29" s="34">
        <f t="shared" si="0"/>
        <v>0</v>
      </c>
      <c r="M29" s="33">
        <f t="shared" si="1"/>
        <v>0</v>
      </c>
    </row>
    <row r="30" spans="1:13" x14ac:dyDescent="0.3">
      <c r="A30" s="26"/>
      <c r="B30" s="26"/>
      <c r="C30" s="26"/>
      <c r="D30" s="28"/>
      <c r="E30" s="27"/>
      <c r="F30" s="27"/>
      <c r="G30" s="29"/>
      <c r="H30" s="67"/>
      <c r="I30" s="31"/>
      <c r="J30" s="32"/>
      <c r="K30" s="33"/>
      <c r="L30" s="34"/>
      <c r="M30" s="33">
        <f>SUM(M14:M29)</f>
        <v>998238.47279999987</v>
      </c>
    </row>
    <row r="31" spans="1:13" ht="4.1500000000000004" customHeight="1" x14ac:dyDescent="0.3"/>
    <row r="32" spans="1:13" x14ac:dyDescent="0.3">
      <c r="A32" s="48" t="s">
        <v>35</v>
      </c>
      <c r="B32" s="46" t="s">
        <v>1189</v>
      </c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3">
      <c r="A36" s="261" t="s">
        <v>27</v>
      </c>
      <c r="B36" s="261"/>
      <c r="C36" s="261"/>
      <c r="D36" s="39"/>
      <c r="E36" s="261" t="s">
        <v>28</v>
      </c>
      <c r="F36" s="261"/>
      <c r="G36" s="39"/>
      <c r="H36" s="137" t="s">
        <v>29</v>
      </c>
      <c r="I36" s="39"/>
      <c r="J36" s="41"/>
      <c r="K36" s="137" t="s">
        <v>30</v>
      </c>
      <c r="L36" s="41"/>
      <c r="M36" s="39"/>
    </row>
    <row r="37" spans="1:13" ht="13.9" customHeight="1" x14ac:dyDescent="0.3">
      <c r="A37" s="263" t="s">
        <v>0</v>
      </c>
      <c r="B37" s="263"/>
      <c r="C37" s="263"/>
      <c r="D37" s="39"/>
      <c r="E37" s="262" t="s">
        <v>1</v>
      </c>
      <c r="F37" s="262"/>
      <c r="G37" s="39"/>
      <c r="H37" s="42" t="s">
        <v>2</v>
      </c>
      <c r="I37" s="39"/>
      <c r="J37" s="262" t="s">
        <v>31</v>
      </c>
      <c r="K37" s="262"/>
      <c r="L37" s="262"/>
      <c r="M37" s="39"/>
    </row>
    <row r="38" spans="1:13" x14ac:dyDescent="0.3">
      <c r="A38" s="253"/>
      <c r="B38" s="253"/>
      <c r="C38" s="253"/>
    </row>
    <row r="39" spans="1:13" s="15" customFormat="1" ht="15" customHeight="1" x14ac:dyDescent="0.25">
      <c r="A39" s="257" t="s">
        <v>6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</sheetData>
  <customSheetViews>
    <customSheetView guid="{B46C6F73-E576-4327-952E-D30557363BE2}" showPageBreaks="1" topLeftCell="I13">
      <selection activeCell="M32" sqref="M3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13">
      <selection activeCell="M32" sqref="M32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9:M39"/>
    <mergeCell ref="A11:B11"/>
    <mergeCell ref="C11:G11"/>
    <mergeCell ref="I11:M11"/>
    <mergeCell ref="E36:F36"/>
    <mergeCell ref="E37:F37"/>
    <mergeCell ref="J37:L37"/>
    <mergeCell ref="A36:C36"/>
    <mergeCell ref="A37:C37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5"/>
  <sheetViews>
    <sheetView topLeftCell="H4" workbookViewId="0">
      <selection activeCell="L24" sqref="L24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8.75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8.75" x14ac:dyDescent="0.3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18.75" x14ac:dyDescent="0.3">
      <c r="A5" s="148" t="s">
        <v>7</v>
      </c>
      <c r="B5" s="48" t="s">
        <v>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8.75" x14ac:dyDescent="0.3">
      <c r="A6" s="18"/>
      <c r="B6" s="1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E10" s="20" t="s">
        <v>5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1618</v>
      </c>
      <c r="D11" s="259"/>
      <c r="E11" s="259"/>
      <c r="F11" s="259"/>
      <c r="G11" s="259"/>
      <c r="H11" s="8" t="s">
        <v>13</v>
      </c>
      <c r="I11" s="260" t="s">
        <v>712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2020</v>
      </c>
      <c r="B14" s="53" t="s">
        <v>2019</v>
      </c>
      <c r="C14" s="54">
        <v>42968</v>
      </c>
      <c r="D14" s="75">
        <v>485</v>
      </c>
      <c r="E14" s="76">
        <v>42961</v>
      </c>
      <c r="F14" s="76" t="s">
        <v>712</v>
      </c>
      <c r="G14" s="38" t="s">
        <v>1619</v>
      </c>
      <c r="H14" s="77" t="s">
        <v>1620</v>
      </c>
      <c r="I14" s="50" t="s">
        <v>96</v>
      </c>
      <c r="J14" s="78">
        <v>1000</v>
      </c>
      <c r="K14" s="138">
        <v>129.31</v>
      </c>
      <c r="L14" s="34">
        <f t="shared" ref="L14:L20" si="0">J14*K14*0.16</f>
        <v>20689.600000000002</v>
      </c>
      <c r="M14" s="33">
        <f t="shared" ref="M14:M20" si="1">J14*K14+L14</f>
        <v>149999.6</v>
      </c>
    </row>
    <row r="15" spans="1:13" x14ac:dyDescent="0.3">
      <c r="A15" s="21"/>
      <c r="B15" s="21"/>
      <c r="C15" s="21"/>
      <c r="D15" s="75"/>
      <c r="E15" s="76"/>
      <c r="F15" s="76"/>
      <c r="G15" s="38"/>
      <c r="H15" s="77"/>
      <c r="I15" s="50"/>
      <c r="J15" s="78"/>
      <c r="K15" s="138"/>
      <c r="L15" s="34">
        <f t="shared" si="0"/>
        <v>0</v>
      </c>
      <c r="M15" s="33">
        <f t="shared" si="1"/>
        <v>0</v>
      </c>
    </row>
    <row r="16" spans="1:13" x14ac:dyDescent="0.3">
      <c r="A16" s="21"/>
      <c r="B16" s="21"/>
      <c r="C16" s="21"/>
      <c r="D16" s="75"/>
      <c r="E16" s="76"/>
      <c r="F16" s="76"/>
      <c r="G16" s="29"/>
      <c r="H16" s="77"/>
      <c r="I16" s="50"/>
      <c r="J16" s="78"/>
      <c r="K16" s="138"/>
      <c r="L16" s="34">
        <f t="shared" si="0"/>
        <v>0</v>
      </c>
      <c r="M16" s="33">
        <f t="shared" si="1"/>
        <v>0</v>
      </c>
    </row>
    <row r="17" spans="1:13" x14ac:dyDescent="0.3">
      <c r="A17" s="21"/>
      <c r="B17" s="21"/>
      <c r="C17" s="21"/>
      <c r="D17" s="75"/>
      <c r="E17" s="76"/>
      <c r="F17" s="76"/>
      <c r="G17" s="29"/>
      <c r="H17" s="77"/>
      <c r="I17" s="50"/>
      <c r="J17" s="78"/>
      <c r="K17" s="139"/>
      <c r="L17" s="34">
        <f t="shared" si="0"/>
        <v>0</v>
      </c>
      <c r="M17" s="33">
        <f t="shared" si="1"/>
        <v>0</v>
      </c>
    </row>
    <row r="18" spans="1:13" x14ac:dyDescent="0.3">
      <c r="A18" s="36"/>
      <c r="B18" s="36"/>
      <c r="C18" s="27"/>
      <c r="D18" s="45"/>
      <c r="E18" s="27"/>
      <c r="F18" s="37"/>
      <c r="G18" s="29"/>
      <c r="H18" s="67"/>
      <c r="I18" s="31"/>
      <c r="J18" s="32"/>
      <c r="K18" s="33"/>
      <c r="L18" s="34">
        <f t="shared" si="0"/>
        <v>0</v>
      </c>
      <c r="M18" s="33">
        <f t="shared" si="1"/>
        <v>0</v>
      </c>
    </row>
    <row r="19" spans="1:13" x14ac:dyDescent="0.3">
      <c r="A19" s="36"/>
      <c r="B19" s="36"/>
      <c r="C19" s="27"/>
      <c r="D19" s="43"/>
      <c r="E19" s="27"/>
      <c r="F19" s="27"/>
      <c r="G19" s="29"/>
      <c r="H19" s="67"/>
      <c r="I19" s="31"/>
      <c r="J19" s="32"/>
      <c r="K19" s="33"/>
      <c r="L19" s="34">
        <f t="shared" si="0"/>
        <v>0</v>
      </c>
      <c r="M19" s="33">
        <f t="shared" si="1"/>
        <v>0</v>
      </c>
    </row>
    <row r="20" spans="1:13" x14ac:dyDescent="0.3">
      <c r="A20" s="36"/>
      <c r="B20" s="36"/>
      <c r="C20" s="27"/>
      <c r="D20" s="43"/>
      <c r="E20" s="27"/>
      <c r="F20" s="27"/>
      <c r="G20" s="29"/>
      <c r="H20" s="67"/>
      <c r="I20" s="31"/>
      <c r="J20" s="32"/>
      <c r="K20" s="33"/>
      <c r="L20" s="34">
        <f t="shared" si="0"/>
        <v>0</v>
      </c>
      <c r="M20" s="33">
        <f t="shared" si="1"/>
        <v>0</v>
      </c>
    </row>
    <row r="21" spans="1:13" x14ac:dyDescent="0.3">
      <c r="A21" s="26"/>
      <c r="B21" s="26"/>
      <c r="C21" s="26"/>
      <c r="D21" s="28"/>
      <c r="E21" s="27"/>
      <c r="F21" s="27"/>
      <c r="G21" s="29"/>
      <c r="H21" s="67"/>
      <c r="I21" s="31"/>
      <c r="J21" s="32"/>
      <c r="K21" s="33"/>
      <c r="L21" s="34"/>
      <c r="M21" s="33">
        <f>SUM(M14:M20)</f>
        <v>149999.6</v>
      </c>
    </row>
    <row r="23" spans="1:13" x14ac:dyDescent="0.3">
      <c r="A23" s="48" t="s">
        <v>35</v>
      </c>
      <c r="B23" s="46" t="s">
        <v>1617</v>
      </c>
    </row>
    <row r="24" spans="1:13" x14ac:dyDescent="0.3">
      <c r="A24" s="18"/>
      <c r="B24" s="15"/>
    </row>
    <row r="25" spans="1:13" x14ac:dyDescent="0.3">
      <c r="A25" s="18"/>
      <c r="B25" s="15"/>
      <c r="D25" s="62"/>
    </row>
    <row r="26" spans="1:13" x14ac:dyDescent="0.3">
      <c r="A26" s="18"/>
      <c r="B26" s="15"/>
    </row>
    <row r="27" spans="1:13" x14ac:dyDescent="0.3">
      <c r="A27" s="18"/>
      <c r="B27" s="15"/>
    </row>
    <row r="28" spans="1:13" x14ac:dyDescent="0.3">
      <c r="A28" s="18"/>
      <c r="B28" s="15"/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x14ac:dyDescent="0.3">
      <c r="A32" s="261" t="s">
        <v>27</v>
      </c>
      <c r="B32" s="261"/>
      <c r="C32" s="261"/>
      <c r="D32" s="39"/>
      <c r="E32" s="261" t="s">
        <v>28</v>
      </c>
      <c r="F32" s="261"/>
      <c r="G32" s="39"/>
      <c r="H32" s="150" t="s">
        <v>29</v>
      </c>
      <c r="I32" s="39"/>
      <c r="J32" s="41"/>
      <c r="K32" s="150" t="s">
        <v>30</v>
      </c>
      <c r="L32" s="41"/>
      <c r="M32" s="39"/>
    </row>
    <row r="33" spans="1:13" ht="13.9" customHeight="1" x14ac:dyDescent="0.3">
      <c r="A33" s="263" t="s">
        <v>0</v>
      </c>
      <c r="B33" s="263"/>
      <c r="C33" s="263"/>
      <c r="D33" s="39"/>
      <c r="E33" s="262" t="s">
        <v>1</v>
      </c>
      <c r="F33" s="262"/>
      <c r="G33" s="39"/>
      <c r="H33" s="42" t="s">
        <v>2</v>
      </c>
      <c r="I33" s="39"/>
      <c r="J33" s="262" t="s">
        <v>31</v>
      </c>
      <c r="K33" s="262"/>
      <c r="L33" s="262"/>
      <c r="M33" s="39"/>
    </row>
    <row r="34" spans="1:13" x14ac:dyDescent="0.3">
      <c r="A34" s="253"/>
      <c r="B34" s="253"/>
      <c r="C34" s="253"/>
    </row>
    <row r="35" spans="1:13" s="15" customFormat="1" ht="15" customHeight="1" x14ac:dyDescent="0.25">
      <c r="A35" s="257" t="s">
        <v>6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</row>
  </sheetData>
  <customSheetViews>
    <customSheetView guid="{B46C6F73-E576-4327-952E-D30557363BE2}" showPageBreaks="1" topLeftCell="H4">
      <selection activeCell="L24" sqref="L2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4">
      <selection activeCell="L24" sqref="L2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5:M35"/>
    <mergeCell ref="A11:B11"/>
    <mergeCell ref="C11:G11"/>
    <mergeCell ref="I11:M11"/>
    <mergeCell ref="E32:F32"/>
    <mergeCell ref="E33:F33"/>
    <mergeCell ref="J33:L33"/>
    <mergeCell ref="A32:C32"/>
    <mergeCell ref="A33:C33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36"/>
  <sheetViews>
    <sheetView topLeftCell="H101" workbookViewId="0">
      <selection activeCell="L124" sqref="L124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42578125" style="1" customWidth="1"/>
    <col min="8" max="8" width="30.42578125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8.75" x14ac:dyDescent="0.3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ht="18.75" x14ac:dyDescent="0.3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8.75" x14ac:dyDescent="0.3">
      <c r="A6" s="165" t="s">
        <v>7</v>
      </c>
      <c r="B6" s="48" t="s">
        <v>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18.75" x14ac:dyDescent="0.3">
      <c r="A7" s="18"/>
      <c r="B7" s="18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3" x14ac:dyDescent="0.3">
      <c r="A8" s="265" t="s">
        <v>3980</v>
      </c>
      <c r="B8" s="26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x14ac:dyDescent="0.35">
      <c r="A9" s="2"/>
      <c r="K9" s="3"/>
      <c r="L9" s="3"/>
      <c r="M9" s="3"/>
    </row>
    <row r="10" spans="1:13" ht="15" customHeight="1" x14ac:dyDescent="0.3">
      <c r="A10" s="266" t="s">
        <v>9</v>
      </c>
      <c r="B10" s="266"/>
      <c r="C10" s="266"/>
      <c r="D10" s="49" t="s">
        <v>3</v>
      </c>
      <c r="E10" s="20" t="s">
        <v>5</v>
      </c>
      <c r="F10" s="4"/>
      <c r="G10" s="267" t="s">
        <v>11</v>
      </c>
      <c r="H10" s="267"/>
      <c r="I10" s="20" t="s">
        <v>5</v>
      </c>
      <c r="K10" s="5"/>
      <c r="L10" s="268"/>
      <c r="M10" s="268"/>
    </row>
    <row r="11" spans="1:13" x14ac:dyDescent="0.3">
      <c r="A11" s="266"/>
      <c r="B11" s="266"/>
      <c r="C11" s="266"/>
      <c r="D11" s="6" t="s">
        <v>4</v>
      </c>
      <c r="F11" s="4"/>
      <c r="G11" s="265" t="s">
        <v>12</v>
      </c>
      <c r="H11" s="265"/>
      <c r="I11" s="4"/>
      <c r="L11" s="7"/>
      <c r="M11" s="7"/>
    </row>
    <row r="12" spans="1:13" ht="35.25" customHeight="1" x14ac:dyDescent="0.3">
      <c r="A12" s="258" t="s">
        <v>10</v>
      </c>
      <c r="B12" s="258"/>
      <c r="C12" s="259" t="s">
        <v>3548</v>
      </c>
      <c r="D12" s="259"/>
      <c r="E12" s="259"/>
      <c r="F12" s="259"/>
      <c r="G12" s="259"/>
      <c r="H12" s="8" t="s">
        <v>13</v>
      </c>
      <c r="I12" s="271" t="s">
        <v>3336</v>
      </c>
      <c r="J12" s="271"/>
      <c r="K12" s="271"/>
      <c r="L12" s="271"/>
      <c r="M12" s="271"/>
    </row>
    <row r="13" spans="1:13" ht="21.6" customHeight="1" x14ac:dyDescent="0.3">
      <c r="A13" s="9"/>
      <c r="B13" s="9"/>
      <c r="C13" s="10"/>
      <c r="D13" s="11"/>
      <c r="E13" s="12"/>
      <c r="F13" s="12"/>
      <c r="G13" s="9"/>
      <c r="H13" s="9"/>
      <c r="I13" s="10"/>
      <c r="J13" s="13"/>
      <c r="K13" s="9" t="s">
        <v>3349</v>
      </c>
      <c r="L13" s="9"/>
      <c r="M13" s="9"/>
    </row>
    <row r="14" spans="1:13" ht="44.45" customHeight="1" x14ac:dyDescent="0.3">
      <c r="A14" s="21" t="s">
        <v>14</v>
      </c>
      <c r="B14" s="21" t="s">
        <v>15</v>
      </c>
      <c r="C14" s="21" t="s">
        <v>16</v>
      </c>
      <c r="D14" s="22" t="s">
        <v>17</v>
      </c>
      <c r="E14" s="23" t="s">
        <v>18</v>
      </c>
      <c r="F14" s="23" t="s">
        <v>19</v>
      </c>
      <c r="G14" s="21" t="s">
        <v>20</v>
      </c>
      <c r="H14" s="21" t="s">
        <v>21</v>
      </c>
      <c r="I14" s="21" t="s">
        <v>22</v>
      </c>
      <c r="J14" s="24" t="s">
        <v>23</v>
      </c>
      <c r="K14" s="21" t="s">
        <v>24</v>
      </c>
      <c r="L14" s="21" t="s">
        <v>25</v>
      </c>
      <c r="M14" s="21" t="s">
        <v>26</v>
      </c>
    </row>
    <row r="15" spans="1:13" ht="25.5" x14ac:dyDescent="0.3">
      <c r="A15" s="52" t="s">
        <v>2903</v>
      </c>
      <c r="B15" s="53" t="s">
        <v>2899</v>
      </c>
      <c r="C15" s="54">
        <v>42979</v>
      </c>
      <c r="D15" s="75"/>
      <c r="E15" s="76"/>
      <c r="F15" s="76" t="s">
        <v>42</v>
      </c>
      <c r="G15" s="38" t="s">
        <v>41</v>
      </c>
      <c r="H15" s="77" t="s">
        <v>1641</v>
      </c>
      <c r="I15" s="50"/>
      <c r="J15" s="78"/>
      <c r="K15" s="138"/>
      <c r="L15" s="34">
        <f t="shared" ref="L15:L22" si="0">J15*K15*0.16</f>
        <v>0</v>
      </c>
      <c r="M15" s="33">
        <v>16300</v>
      </c>
    </row>
    <row r="16" spans="1:13" ht="25.5" x14ac:dyDescent="0.3">
      <c r="A16" s="52" t="s">
        <v>2904</v>
      </c>
      <c r="B16" s="53" t="s">
        <v>2900</v>
      </c>
      <c r="C16" s="54">
        <v>42986</v>
      </c>
      <c r="D16" s="75"/>
      <c r="E16" s="76"/>
      <c r="F16" s="76" t="s">
        <v>42</v>
      </c>
      <c r="G16" s="38" t="s">
        <v>41</v>
      </c>
      <c r="H16" s="77" t="s">
        <v>1660</v>
      </c>
      <c r="I16" s="50"/>
      <c r="J16" s="78"/>
      <c r="K16" s="138"/>
      <c r="L16" s="34">
        <f t="shared" si="0"/>
        <v>0</v>
      </c>
      <c r="M16" s="33">
        <v>17800</v>
      </c>
    </row>
    <row r="17" spans="1:13" ht="25.5" x14ac:dyDescent="0.3">
      <c r="A17" s="52" t="s">
        <v>2905</v>
      </c>
      <c r="B17" s="53" t="s">
        <v>2901</v>
      </c>
      <c r="C17" s="54">
        <v>42993</v>
      </c>
      <c r="D17" s="75"/>
      <c r="E17" s="76"/>
      <c r="F17" s="76" t="s">
        <v>42</v>
      </c>
      <c r="G17" s="29" t="s">
        <v>41</v>
      </c>
      <c r="H17" s="77" t="s">
        <v>1667</v>
      </c>
      <c r="I17" s="50"/>
      <c r="J17" s="78"/>
      <c r="K17" s="138"/>
      <c r="L17" s="34">
        <f t="shared" si="0"/>
        <v>0</v>
      </c>
      <c r="M17" s="33">
        <v>16600</v>
      </c>
    </row>
    <row r="18" spans="1:13" ht="25.5" x14ac:dyDescent="0.3">
      <c r="A18" s="52" t="s">
        <v>2906</v>
      </c>
      <c r="B18" s="53" t="s">
        <v>2902</v>
      </c>
      <c r="C18" s="54">
        <v>43000</v>
      </c>
      <c r="D18" s="75"/>
      <c r="E18" s="76" t="s">
        <v>376</v>
      </c>
      <c r="F18" s="76" t="s">
        <v>42</v>
      </c>
      <c r="G18" s="29" t="s">
        <v>41</v>
      </c>
      <c r="H18" s="77" t="s">
        <v>2031</v>
      </c>
      <c r="I18" s="50"/>
      <c r="J18" s="78"/>
      <c r="K18" s="139"/>
      <c r="L18" s="34">
        <f t="shared" si="0"/>
        <v>0</v>
      </c>
      <c r="M18" s="33">
        <v>19900</v>
      </c>
    </row>
    <row r="19" spans="1:13" x14ac:dyDescent="0.3">
      <c r="A19" s="52" t="s">
        <v>2928</v>
      </c>
      <c r="B19" s="53" t="s">
        <v>2927</v>
      </c>
      <c r="C19" s="54">
        <v>42996</v>
      </c>
      <c r="D19" s="92" t="s">
        <v>2076</v>
      </c>
      <c r="E19" s="76">
        <v>42985</v>
      </c>
      <c r="F19" s="76" t="s">
        <v>666</v>
      </c>
      <c r="G19" s="29" t="s">
        <v>80</v>
      </c>
      <c r="H19" s="67" t="s">
        <v>84</v>
      </c>
      <c r="I19" s="31" t="s">
        <v>60</v>
      </c>
      <c r="J19" s="32">
        <v>1</v>
      </c>
      <c r="K19" s="140">
        <v>14225</v>
      </c>
      <c r="L19" s="34">
        <f t="shared" si="0"/>
        <v>2276</v>
      </c>
      <c r="M19" s="33">
        <f t="shared" ref="M19:M26" si="1">J19*K19+L19</f>
        <v>16501</v>
      </c>
    </row>
    <row r="20" spans="1:13" x14ac:dyDescent="0.3">
      <c r="A20" s="52" t="s">
        <v>2928</v>
      </c>
      <c r="B20" s="53" t="s">
        <v>2927</v>
      </c>
      <c r="C20" s="54">
        <v>42996</v>
      </c>
      <c r="D20" s="92" t="s">
        <v>2076</v>
      </c>
      <c r="E20" s="76">
        <v>42985</v>
      </c>
      <c r="F20" s="76" t="s">
        <v>666</v>
      </c>
      <c r="G20" s="29" t="s">
        <v>80</v>
      </c>
      <c r="H20" s="67" t="s">
        <v>584</v>
      </c>
      <c r="I20" s="31" t="s">
        <v>88</v>
      </c>
      <c r="J20" s="32">
        <v>100</v>
      </c>
      <c r="K20" s="140">
        <v>25</v>
      </c>
      <c r="L20" s="34">
        <f t="shared" si="0"/>
        <v>400</v>
      </c>
      <c r="M20" s="33">
        <f t="shared" si="1"/>
        <v>2900</v>
      </c>
    </row>
    <row r="21" spans="1:13" s="14" customFormat="1" ht="13.5" x14ac:dyDescent="0.25">
      <c r="A21" s="52" t="s">
        <v>2928</v>
      </c>
      <c r="B21" s="53" t="s">
        <v>2927</v>
      </c>
      <c r="C21" s="54">
        <v>42996</v>
      </c>
      <c r="D21" s="92" t="s">
        <v>2076</v>
      </c>
      <c r="E21" s="76">
        <v>42985</v>
      </c>
      <c r="F21" s="76" t="s">
        <v>666</v>
      </c>
      <c r="G21" s="29" t="s">
        <v>80</v>
      </c>
      <c r="H21" s="67" t="s">
        <v>276</v>
      </c>
      <c r="I21" s="31" t="s">
        <v>88</v>
      </c>
      <c r="J21" s="32">
        <v>10</v>
      </c>
      <c r="K21" s="140">
        <v>28.45</v>
      </c>
      <c r="L21" s="34">
        <f t="shared" si="0"/>
        <v>45.52</v>
      </c>
      <c r="M21" s="33">
        <f t="shared" si="1"/>
        <v>330.02</v>
      </c>
    </row>
    <row r="22" spans="1:13" x14ac:dyDescent="0.3">
      <c r="A22" s="52" t="s">
        <v>2922</v>
      </c>
      <c r="B22" s="53" t="s">
        <v>2921</v>
      </c>
      <c r="C22" s="54">
        <v>42996</v>
      </c>
      <c r="D22" s="92" t="s">
        <v>2078</v>
      </c>
      <c r="E22" s="76">
        <v>42985</v>
      </c>
      <c r="F22" s="76" t="s">
        <v>630</v>
      </c>
      <c r="G22" s="29" t="s">
        <v>80</v>
      </c>
      <c r="H22" s="68" t="s">
        <v>93</v>
      </c>
      <c r="I22" s="31" t="s">
        <v>257</v>
      </c>
      <c r="J22" s="32">
        <v>80</v>
      </c>
      <c r="K22" s="140">
        <v>129.31</v>
      </c>
      <c r="L22" s="34">
        <f t="shared" si="0"/>
        <v>1655.1679999999999</v>
      </c>
      <c r="M22" s="33">
        <f t="shared" si="1"/>
        <v>11999.967999999999</v>
      </c>
    </row>
    <row r="23" spans="1:13" x14ac:dyDescent="0.3">
      <c r="A23" s="52" t="s">
        <v>2918</v>
      </c>
      <c r="B23" s="53" t="s">
        <v>2917</v>
      </c>
      <c r="C23" s="54">
        <v>42996</v>
      </c>
      <c r="D23" s="92" t="s">
        <v>2097</v>
      </c>
      <c r="E23" s="76">
        <v>42985</v>
      </c>
      <c r="F23" s="76" t="s">
        <v>631</v>
      </c>
      <c r="G23" s="29" t="s">
        <v>138</v>
      </c>
      <c r="H23" s="68" t="s">
        <v>1753</v>
      </c>
      <c r="I23" s="31" t="s">
        <v>142</v>
      </c>
      <c r="J23" s="32">
        <v>1</v>
      </c>
      <c r="K23" s="140">
        <v>1650</v>
      </c>
      <c r="L23" s="34">
        <f t="shared" ref="L23:L28" si="2">J23*K23*0.16</f>
        <v>264</v>
      </c>
      <c r="M23" s="33">
        <f t="shared" si="1"/>
        <v>1914</v>
      </c>
    </row>
    <row r="24" spans="1:13" x14ac:dyDescent="0.3">
      <c r="A24" s="52" t="s">
        <v>2918</v>
      </c>
      <c r="B24" s="53" t="s">
        <v>2917</v>
      </c>
      <c r="C24" s="54">
        <v>42996</v>
      </c>
      <c r="D24" s="92" t="s">
        <v>2097</v>
      </c>
      <c r="E24" s="76">
        <v>42985</v>
      </c>
      <c r="F24" s="76" t="s">
        <v>631</v>
      </c>
      <c r="G24" s="29" t="s">
        <v>138</v>
      </c>
      <c r="H24" s="68" t="s">
        <v>411</v>
      </c>
      <c r="I24" s="31" t="s">
        <v>142</v>
      </c>
      <c r="J24" s="32">
        <v>2</v>
      </c>
      <c r="K24" s="140">
        <v>1540</v>
      </c>
      <c r="L24" s="34">
        <f t="shared" si="2"/>
        <v>492.8</v>
      </c>
      <c r="M24" s="33">
        <f t="shared" si="1"/>
        <v>3572.8</v>
      </c>
    </row>
    <row r="25" spans="1:13" x14ac:dyDescent="0.3">
      <c r="A25" s="52" t="s">
        <v>2918</v>
      </c>
      <c r="B25" s="53" t="s">
        <v>2917</v>
      </c>
      <c r="C25" s="54">
        <v>42996</v>
      </c>
      <c r="D25" s="92" t="s">
        <v>2097</v>
      </c>
      <c r="E25" s="76">
        <v>42985</v>
      </c>
      <c r="F25" s="76" t="s">
        <v>631</v>
      </c>
      <c r="G25" s="29" t="s">
        <v>138</v>
      </c>
      <c r="H25" s="68" t="s">
        <v>410</v>
      </c>
      <c r="I25" s="31" t="s">
        <v>142</v>
      </c>
      <c r="J25" s="32">
        <v>1</v>
      </c>
      <c r="K25" s="140">
        <v>1485</v>
      </c>
      <c r="L25" s="34">
        <f t="shared" si="2"/>
        <v>237.6</v>
      </c>
      <c r="M25" s="33">
        <f t="shared" si="1"/>
        <v>1722.6</v>
      </c>
    </row>
    <row r="26" spans="1:13" x14ac:dyDescent="0.3">
      <c r="A26" s="52" t="s">
        <v>2923</v>
      </c>
      <c r="B26" s="53" t="s">
        <v>2924</v>
      </c>
      <c r="C26" s="54">
        <v>43000</v>
      </c>
      <c r="D26" s="92" t="s">
        <v>2126</v>
      </c>
      <c r="E26" s="76">
        <v>42992</v>
      </c>
      <c r="F26" s="76" t="s">
        <v>630</v>
      </c>
      <c r="G26" s="29" t="s">
        <v>94</v>
      </c>
      <c r="H26" s="68" t="s">
        <v>2123</v>
      </c>
      <c r="I26" s="31" t="s">
        <v>99</v>
      </c>
      <c r="J26" s="32">
        <v>1.2</v>
      </c>
      <c r="K26" s="140">
        <v>7500</v>
      </c>
      <c r="L26" s="34">
        <f t="shared" si="2"/>
        <v>1440</v>
      </c>
      <c r="M26" s="33">
        <f t="shared" si="1"/>
        <v>10440</v>
      </c>
    </row>
    <row r="27" spans="1:13" x14ac:dyDescent="0.3">
      <c r="A27" s="52" t="s">
        <v>2926</v>
      </c>
      <c r="B27" s="53" t="s">
        <v>2925</v>
      </c>
      <c r="C27" s="54">
        <v>43000</v>
      </c>
      <c r="D27" s="92" t="s">
        <v>2128</v>
      </c>
      <c r="E27" s="76">
        <v>42992</v>
      </c>
      <c r="F27" s="76" t="s">
        <v>630</v>
      </c>
      <c r="G27" s="29" t="s">
        <v>94</v>
      </c>
      <c r="H27" s="68" t="s">
        <v>81</v>
      </c>
      <c r="I27" s="31" t="s">
        <v>60</v>
      </c>
      <c r="J27" s="32">
        <v>4</v>
      </c>
      <c r="K27" s="140">
        <v>3017.24</v>
      </c>
      <c r="L27" s="34">
        <f t="shared" si="2"/>
        <v>1931.0336</v>
      </c>
      <c r="M27" s="33">
        <f>J27*K27+L27+0.01</f>
        <v>14000.0036</v>
      </c>
    </row>
    <row r="28" spans="1:13" x14ac:dyDescent="0.3">
      <c r="A28" s="52" t="s">
        <v>2929</v>
      </c>
      <c r="B28" s="53" t="s">
        <v>2930</v>
      </c>
      <c r="C28" s="54">
        <v>43000</v>
      </c>
      <c r="D28" s="92" t="s">
        <v>2181</v>
      </c>
      <c r="E28" s="76">
        <v>42992</v>
      </c>
      <c r="F28" s="76" t="s">
        <v>666</v>
      </c>
      <c r="G28" s="29" t="s">
        <v>80</v>
      </c>
      <c r="H28" s="68" t="s">
        <v>2182</v>
      </c>
      <c r="I28" s="31" t="s">
        <v>88</v>
      </c>
      <c r="J28" s="32">
        <v>120</v>
      </c>
      <c r="K28" s="33">
        <v>25</v>
      </c>
      <c r="L28" s="34">
        <f t="shared" si="2"/>
        <v>480</v>
      </c>
      <c r="M28" s="33">
        <f>J28*K28+L28</f>
        <v>3480</v>
      </c>
    </row>
    <row r="29" spans="1:13" ht="25.5" x14ac:dyDescent="0.3">
      <c r="A29" s="52" t="s">
        <v>2908</v>
      </c>
      <c r="B29" s="53" t="s">
        <v>2907</v>
      </c>
      <c r="C29" s="54">
        <v>43007</v>
      </c>
      <c r="D29" s="92"/>
      <c r="E29" s="76"/>
      <c r="F29" s="76" t="s">
        <v>42</v>
      </c>
      <c r="G29" s="29" t="s">
        <v>41</v>
      </c>
      <c r="H29" s="68" t="s">
        <v>2187</v>
      </c>
      <c r="I29" s="31"/>
      <c r="J29" s="32"/>
      <c r="K29" s="33"/>
      <c r="L29" s="34">
        <f t="shared" ref="L29:L43" si="3">J29*K29*0.16</f>
        <v>0</v>
      </c>
      <c r="M29" s="33">
        <v>20750</v>
      </c>
    </row>
    <row r="30" spans="1:13" x14ac:dyDescent="0.3">
      <c r="A30" s="52" t="s">
        <v>2920</v>
      </c>
      <c r="B30" s="53" t="s">
        <v>2919</v>
      </c>
      <c r="C30" s="54">
        <v>43010</v>
      </c>
      <c r="D30" s="92" t="s">
        <v>2455</v>
      </c>
      <c r="E30" s="76">
        <v>43005</v>
      </c>
      <c r="F30" s="76" t="s">
        <v>631</v>
      </c>
      <c r="G30" s="29" t="s">
        <v>214</v>
      </c>
      <c r="H30" s="68" t="s">
        <v>1753</v>
      </c>
      <c r="I30" s="31" t="s">
        <v>142</v>
      </c>
      <c r="J30" s="32">
        <v>1</v>
      </c>
      <c r="K30" s="33">
        <v>1650</v>
      </c>
      <c r="L30" s="34">
        <f t="shared" si="3"/>
        <v>264</v>
      </c>
      <c r="M30" s="33">
        <f>J30*K30+L30</f>
        <v>1914</v>
      </c>
    </row>
    <row r="31" spans="1:13" x14ac:dyDescent="0.3">
      <c r="A31" s="52" t="s">
        <v>2920</v>
      </c>
      <c r="B31" s="53" t="s">
        <v>2919</v>
      </c>
      <c r="C31" s="54">
        <v>43010</v>
      </c>
      <c r="D31" s="92" t="s">
        <v>2455</v>
      </c>
      <c r="E31" s="76">
        <v>43005</v>
      </c>
      <c r="F31" s="76" t="s">
        <v>631</v>
      </c>
      <c r="G31" s="29" t="s">
        <v>214</v>
      </c>
      <c r="H31" s="68" t="s">
        <v>411</v>
      </c>
      <c r="I31" s="31" t="s">
        <v>142</v>
      </c>
      <c r="J31" s="32">
        <v>2</v>
      </c>
      <c r="K31" s="33">
        <v>1540</v>
      </c>
      <c r="L31" s="34">
        <f t="shared" si="3"/>
        <v>492.8</v>
      </c>
      <c r="M31" s="33">
        <f>J31*K31+L31</f>
        <v>3572.8</v>
      </c>
    </row>
    <row r="32" spans="1:13" x14ac:dyDescent="0.3">
      <c r="A32" s="52" t="s">
        <v>2920</v>
      </c>
      <c r="B32" s="53" t="s">
        <v>2919</v>
      </c>
      <c r="C32" s="54">
        <v>43010</v>
      </c>
      <c r="D32" s="92" t="s">
        <v>2455</v>
      </c>
      <c r="E32" s="76">
        <v>43005</v>
      </c>
      <c r="F32" s="76" t="s">
        <v>631</v>
      </c>
      <c r="G32" s="29" t="s">
        <v>214</v>
      </c>
      <c r="H32" s="68" t="s">
        <v>410</v>
      </c>
      <c r="I32" s="31" t="s">
        <v>142</v>
      </c>
      <c r="J32" s="32">
        <v>1</v>
      </c>
      <c r="K32" s="33">
        <v>1540</v>
      </c>
      <c r="L32" s="34">
        <f t="shared" si="3"/>
        <v>246.4</v>
      </c>
      <c r="M32" s="33">
        <f>J32*K32+L32</f>
        <v>1786.4</v>
      </c>
    </row>
    <row r="33" spans="1:13" ht="25.5" x14ac:dyDescent="0.3">
      <c r="A33" s="52" t="s">
        <v>2912</v>
      </c>
      <c r="B33" s="53" t="s">
        <v>2909</v>
      </c>
      <c r="C33" s="54">
        <v>43013</v>
      </c>
      <c r="D33" s="92"/>
      <c r="E33" s="76"/>
      <c r="F33" s="76" t="s">
        <v>42</v>
      </c>
      <c r="G33" s="29" t="s">
        <v>41</v>
      </c>
      <c r="H33" s="68" t="s">
        <v>2457</v>
      </c>
      <c r="I33" s="31"/>
      <c r="J33" s="32"/>
      <c r="K33" s="33"/>
      <c r="L33" s="34">
        <f t="shared" si="3"/>
        <v>0</v>
      </c>
      <c r="M33" s="33">
        <v>21050</v>
      </c>
    </row>
    <row r="34" spans="1:13" ht="25.5" x14ac:dyDescent="0.3">
      <c r="A34" s="52" t="s">
        <v>2913</v>
      </c>
      <c r="B34" s="53" t="s">
        <v>2910</v>
      </c>
      <c r="C34" s="54">
        <v>43021</v>
      </c>
      <c r="D34" s="92"/>
      <c r="E34" s="76"/>
      <c r="F34" s="76" t="s">
        <v>42</v>
      </c>
      <c r="G34" s="29" t="s">
        <v>41</v>
      </c>
      <c r="H34" s="68" t="s">
        <v>2459</v>
      </c>
      <c r="I34" s="31"/>
      <c r="J34" s="32"/>
      <c r="K34" s="33"/>
      <c r="L34" s="34">
        <f t="shared" si="3"/>
        <v>0</v>
      </c>
      <c r="M34" s="33">
        <v>18050</v>
      </c>
    </row>
    <row r="35" spans="1:13" ht="25.5" x14ac:dyDescent="0.3">
      <c r="A35" s="52" t="s">
        <v>2914</v>
      </c>
      <c r="B35" s="53" t="s">
        <v>2911</v>
      </c>
      <c r="C35" s="54">
        <v>43028</v>
      </c>
      <c r="D35" s="92"/>
      <c r="E35" s="76"/>
      <c r="F35" s="76" t="s">
        <v>42</v>
      </c>
      <c r="G35" s="29" t="s">
        <v>41</v>
      </c>
      <c r="H35" s="68" t="s">
        <v>2510</v>
      </c>
      <c r="I35" s="31"/>
      <c r="J35" s="32"/>
      <c r="K35" s="33"/>
      <c r="L35" s="34">
        <f t="shared" si="3"/>
        <v>0</v>
      </c>
      <c r="M35" s="33">
        <v>21750</v>
      </c>
    </row>
    <row r="36" spans="1:13" ht="25.5" x14ac:dyDescent="0.3">
      <c r="A36" s="52" t="s">
        <v>2942</v>
      </c>
      <c r="B36" s="53" t="s">
        <v>2941</v>
      </c>
      <c r="C36" s="54">
        <v>43034</v>
      </c>
      <c r="D36" s="92" t="s">
        <v>2527</v>
      </c>
      <c r="E36" s="76">
        <v>43028</v>
      </c>
      <c r="F36" s="76" t="s">
        <v>639</v>
      </c>
      <c r="G36" s="29" t="s">
        <v>2521</v>
      </c>
      <c r="H36" s="68" t="s">
        <v>2528</v>
      </c>
      <c r="I36" s="30" t="s">
        <v>2523</v>
      </c>
      <c r="J36" s="32">
        <v>1</v>
      </c>
      <c r="K36" s="33">
        <v>12320</v>
      </c>
      <c r="L36" s="34">
        <f t="shared" si="3"/>
        <v>1971.2</v>
      </c>
      <c r="M36" s="33">
        <f t="shared" ref="M36:M73" si="4">J36*K36+L36</f>
        <v>14291.2</v>
      </c>
    </row>
    <row r="37" spans="1:13" x14ac:dyDescent="0.3">
      <c r="A37" s="52" t="s">
        <v>2933</v>
      </c>
      <c r="B37" s="53" t="s">
        <v>2934</v>
      </c>
      <c r="C37" s="54">
        <v>43024</v>
      </c>
      <c r="D37" s="92" t="s">
        <v>2533</v>
      </c>
      <c r="E37" s="76">
        <v>43010</v>
      </c>
      <c r="F37" s="76" t="s">
        <v>666</v>
      </c>
      <c r="G37" s="29" t="s">
        <v>80</v>
      </c>
      <c r="H37" s="68" t="s">
        <v>2534</v>
      </c>
      <c r="I37" s="31" t="s">
        <v>96</v>
      </c>
      <c r="J37" s="32">
        <v>7</v>
      </c>
      <c r="K37" s="33">
        <v>225</v>
      </c>
      <c r="L37" s="34">
        <f t="shared" si="3"/>
        <v>252</v>
      </c>
      <c r="M37" s="33">
        <f t="shared" si="4"/>
        <v>1827</v>
      </c>
    </row>
    <row r="38" spans="1:13" x14ac:dyDescent="0.3">
      <c r="A38" s="52" t="s">
        <v>2933</v>
      </c>
      <c r="B38" s="53" t="s">
        <v>2934</v>
      </c>
      <c r="C38" s="54">
        <v>43024</v>
      </c>
      <c r="D38" s="92" t="s">
        <v>2533</v>
      </c>
      <c r="E38" s="76">
        <v>43010</v>
      </c>
      <c r="F38" s="76" t="s">
        <v>666</v>
      </c>
      <c r="G38" s="29" t="s">
        <v>80</v>
      </c>
      <c r="H38" s="68" t="s">
        <v>2535</v>
      </c>
      <c r="I38" s="31" t="s">
        <v>96</v>
      </c>
      <c r="J38" s="32">
        <v>1</v>
      </c>
      <c r="K38" s="33">
        <v>110</v>
      </c>
      <c r="L38" s="34">
        <f t="shared" si="3"/>
        <v>17.600000000000001</v>
      </c>
      <c r="M38" s="33">
        <f t="shared" si="4"/>
        <v>127.6</v>
      </c>
    </row>
    <row r="39" spans="1:13" x14ac:dyDescent="0.3">
      <c r="A39" s="52" t="s">
        <v>2933</v>
      </c>
      <c r="B39" s="53" t="s">
        <v>2934</v>
      </c>
      <c r="C39" s="54">
        <v>43024</v>
      </c>
      <c r="D39" s="92" t="s">
        <v>2533</v>
      </c>
      <c r="E39" s="76">
        <v>43010</v>
      </c>
      <c r="F39" s="76" t="s">
        <v>666</v>
      </c>
      <c r="G39" s="29" t="s">
        <v>80</v>
      </c>
      <c r="H39" s="68" t="s">
        <v>2536</v>
      </c>
      <c r="I39" s="31" t="s">
        <v>96</v>
      </c>
      <c r="J39" s="32">
        <v>5</v>
      </c>
      <c r="K39" s="33">
        <v>49</v>
      </c>
      <c r="L39" s="34">
        <f t="shared" si="3"/>
        <v>39.200000000000003</v>
      </c>
      <c r="M39" s="33">
        <f t="shared" si="4"/>
        <v>284.2</v>
      </c>
    </row>
    <row r="40" spans="1:13" x14ac:dyDescent="0.3">
      <c r="A40" s="52" t="s">
        <v>2933</v>
      </c>
      <c r="B40" s="53" t="s">
        <v>2934</v>
      </c>
      <c r="C40" s="54">
        <v>43024</v>
      </c>
      <c r="D40" s="92" t="s">
        <v>2533</v>
      </c>
      <c r="E40" s="76">
        <v>43010</v>
      </c>
      <c r="F40" s="76" t="s">
        <v>666</v>
      </c>
      <c r="G40" s="29" t="s">
        <v>80</v>
      </c>
      <c r="H40" s="68" t="s">
        <v>2537</v>
      </c>
      <c r="I40" s="31" t="s">
        <v>96</v>
      </c>
      <c r="J40" s="32">
        <v>10</v>
      </c>
      <c r="K40" s="33">
        <v>25</v>
      </c>
      <c r="L40" s="34">
        <f t="shared" si="3"/>
        <v>40</v>
      </c>
      <c r="M40" s="33">
        <f t="shared" si="4"/>
        <v>290</v>
      </c>
    </row>
    <row r="41" spans="1:13" x14ac:dyDescent="0.3">
      <c r="A41" s="52" t="s">
        <v>2933</v>
      </c>
      <c r="B41" s="53" t="s">
        <v>2934</v>
      </c>
      <c r="C41" s="54">
        <v>43024</v>
      </c>
      <c r="D41" s="92" t="s">
        <v>2533</v>
      </c>
      <c r="E41" s="76">
        <v>43010</v>
      </c>
      <c r="F41" s="76" t="s">
        <v>666</v>
      </c>
      <c r="G41" s="29" t="s">
        <v>80</v>
      </c>
      <c r="H41" s="68" t="s">
        <v>2538</v>
      </c>
      <c r="I41" s="31" t="s">
        <v>96</v>
      </c>
      <c r="J41" s="32">
        <v>8</v>
      </c>
      <c r="K41" s="33">
        <v>25</v>
      </c>
      <c r="L41" s="34">
        <f t="shared" si="3"/>
        <v>32</v>
      </c>
      <c r="M41" s="33">
        <f t="shared" si="4"/>
        <v>232</v>
      </c>
    </row>
    <row r="42" spans="1:13" x14ac:dyDescent="0.3">
      <c r="A42" s="52" t="s">
        <v>2933</v>
      </c>
      <c r="B42" s="53" t="s">
        <v>2934</v>
      </c>
      <c r="C42" s="54">
        <v>43024</v>
      </c>
      <c r="D42" s="92" t="s">
        <v>2533</v>
      </c>
      <c r="E42" s="76">
        <v>43010</v>
      </c>
      <c r="F42" s="76" t="s">
        <v>666</v>
      </c>
      <c r="G42" s="29" t="s">
        <v>80</v>
      </c>
      <c r="H42" s="68" t="s">
        <v>2539</v>
      </c>
      <c r="I42" s="31" t="s">
        <v>96</v>
      </c>
      <c r="J42" s="32">
        <v>4</v>
      </c>
      <c r="K42" s="33">
        <v>9</v>
      </c>
      <c r="L42" s="34">
        <f t="shared" si="3"/>
        <v>5.76</v>
      </c>
      <c r="M42" s="33">
        <f t="shared" si="4"/>
        <v>41.76</v>
      </c>
    </row>
    <row r="43" spans="1:13" x14ac:dyDescent="0.3">
      <c r="A43" s="52" t="s">
        <v>2933</v>
      </c>
      <c r="B43" s="53" t="s">
        <v>2934</v>
      </c>
      <c r="C43" s="54">
        <v>43024</v>
      </c>
      <c r="D43" s="92" t="s">
        <v>2533</v>
      </c>
      <c r="E43" s="76">
        <v>43010</v>
      </c>
      <c r="F43" s="76" t="s">
        <v>666</v>
      </c>
      <c r="G43" s="29" t="s">
        <v>80</v>
      </c>
      <c r="H43" s="68" t="s">
        <v>463</v>
      </c>
      <c r="I43" s="31" t="s">
        <v>96</v>
      </c>
      <c r="J43" s="32">
        <v>2</v>
      </c>
      <c r="K43" s="33">
        <v>79</v>
      </c>
      <c r="L43" s="34">
        <f t="shared" si="3"/>
        <v>25.28</v>
      </c>
      <c r="M43" s="33">
        <f t="shared" si="4"/>
        <v>183.28</v>
      </c>
    </row>
    <row r="44" spans="1:13" x14ac:dyDescent="0.3">
      <c r="A44" s="52" t="s">
        <v>2932</v>
      </c>
      <c r="B44" s="53" t="s">
        <v>2931</v>
      </c>
      <c r="C44" s="54">
        <v>43024</v>
      </c>
      <c r="D44" s="92" t="s">
        <v>2540</v>
      </c>
      <c r="E44" s="76">
        <v>43010</v>
      </c>
      <c r="F44" s="76" t="s">
        <v>666</v>
      </c>
      <c r="G44" s="29" t="s">
        <v>80</v>
      </c>
      <c r="H44" s="68" t="s">
        <v>2541</v>
      </c>
      <c r="I44" s="31" t="s">
        <v>96</v>
      </c>
      <c r="J44" s="32">
        <v>3</v>
      </c>
      <c r="K44" s="196">
        <v>22</v>
      </c>
      <c r="L44" s="34">
        <f t="shared" ref="L44:L57" si="5">J44*K44*0.16</f>
        <v>10.56</v>
      </c>
      <c r="M44" s="33">
        <f t="shared" si="4"/>
        <v>76.56</v>
      </c>
    </row>
    <row r="45" spans="1:13" x14ac:dyDescent="0.3">
      <c r="A45" s="52" t="s">
        <v>2932</v>
      </c>
      <c r="B45" s="53" t="s">
        <v>2931</v>
      </c>
      <c r="C45" s="54">
        <v>43024</v>
      </c>
      <c r="D45" s="92" t="s">
        <v>2540</v>
      </c>
      <c r="E45" s="76">
        <v>43010</v>
      </c>
      <c r="F45" s="76" t="s">
        <v>666</v>
      </c>
      <c r="G45" s="29" t="s">
        <v>80</v>
      </c>
      <c r="H45" s="68" t="s">
        <v>2542</v>
      </c>
      <c r="I45" s="31" t="s">
        <v>96</v>
      </c>
      <c r="J45" s="32">
        <v>10</v>
      </c>
      <c r="K45" s="196">
        <v>12.5</v>
      </c>
      <c r="L45" s="34">
        <f t="shared" si="5"/>
        <v>20</v>
      </c>
      <c r="M45" s="33">
        <f t="shared" si="4"/>
        <v>145</v>
      </c>
    </row>
    <row r="46" spans="1:13" x14ac:dyDescent="0.3">
      <c r="A46" s="52" t="s">
        <v>2932</v>
      </c>
      <c r="B46" s="53" t="s">
        <v>2931</v>
      </c>
      <c r="C46" s="54">
        <v>43024</v>
      </c>
      <c r="D46" s="92" t="s">
        <v>2540</v>
      </c>
      <c r="E46" s="76">
        <v>43010</v>
      </c>
      <c r="F46" s="76" t="s">
        <v>666</v>
      </c>
      <c r="G46" s="29" t="s">
        <v>80</v>
      </c>
      <c r="H46" s="68" t="s">
        <v>2543</v>
      </c>
      <c r="I46" s="31" t="s">
        <v>96</v>
      </c>
      <c r="J46" s="32">
        <v>6</v>
      </c>
      <c r="K46" s="196">
        <v>12.5</v>
      </c>
      <c r="L46" s="34">
        <f t="shared" si="5"/>
        <v>12</v>
      </c>
      <c r="M46" s="33">
        <f t="shared" si="4"/>
        <v>87</v>
      </c>
    </row>
    <row r="47" spans="1:13" x14ac:dyDescent="0.3">
      <c r="A47" s="52" t="s">
        <v>2932</v>
      </c>
      <c r="B47" s="53" t="s">
        <v>2931</v>
      </c>
      <c r="C47" s="54">
        <v>43024</v>
      </c>
      <c r="D47" s="92" t="s">
        <v>2540</v>
      </c>
      <c r="E47" s="76">
        <v>43010</v>
      </c>
      <c r="F47" s="76" t="s">
        <v>666</v>
      </c>
      <c r="G47" s="29" t="s">
        <v>80</v>
      </c>
      <c r="H47" s="68" t="s">
        <v>2544</v>
      </c>
      <c r="I47" s="31" t="s">
        <v>96</v>
      </c>
      <c r="J47" s="32">
        <v>5</v>
      </c>
      <c r="K47" s="196">
        <v>10</v>
      </c>
      <c r="L47" s="34">
        <f t="shared" si="5"/>
        <v>8</v>
      </c>
      <c r="M47" s="33">
        <f t="shared" si="4"/>
        <v>58</v>
      </c>
    </row>
    <row r="48" spans="1:13" x14ac:dyDescent="0.3">
      <c r="A48" s="52" t="s">
        <v>2932</v>
      </c>
      <c r="B48" s="53" t="s">
        <v>2931</v>
      </c>
      <c r="C48" s="54">
        <v>43024</v>
      </c>
      <c r="D48" s="92" t="s">
        <v>2540</v>
      </c>
      <c r="E48" s="76">
        <v>43010</v>
      </c>
      <c r="F48" s="76" t="s">
        <v>666</v>
      </c>
      <c r="G48" s="29" t="s">
        <v>80</v>
      </c>
      <c r="H48" s="68" t="s">
        <v>457</v>
      </c>
      <c r="I48" s="31" t="s">
        <v>1127</v>
      </c>
      <c r="J48" s="32">
        <v>3</v>
      </c>
      <c r="K48" s="196">
        <v>9</v>
      </c>
      <c r="L48" s="34">
        <f t="shared" si="5"/>
        <v>4.32</v>
      </c>
      <c r="M48" s="33">
        <f t="shared" si="4"/>
        <v>31.32</v>
      </c>
    </row>
    <row r="49" spans="1:13" x14ac:dyDescent="0.3">
      <c r="A49" s="52" t="s">
        <v>2932</v>
      </c>
      <c r="B49" s="53" t="s">
        <v>2931</v>
      </c>
      <c r="C49" s="54">
        <v>43024</v>
      </c>
      <c r="D49" s="92" t="s">
        <v>2540</v>
      </c>
      <c r="E49" s="76">
        <v>43010</v>
      </c>
      <c r="F49" s="76" t="s">
        <v>666</v>
      </c>
      <c r="G49" s="29" t="s">
        <v>80</v>
      </c>
      <c r="H49" s="68" t="s">
        <v>2545</v>
      </c>
      <c r="I49" s="31" t="s">
        <v>96</v>
      </c>
      <c r="J49" s="32">
        <v>1</v>
      </c>
      <c r="K49" s="196">
        <v>296</v>
      </c>
      <c r="L49" s="34">
        <f t="shared" si="5"/>
        <v>47.36</v>
      </c>
      <c r="M49" s="33">
        <f t="shared" si="4"/>
        <v>343.36</v>
      </c>
    </row>
    <row r="50" spans="1:13" x14ac:dyDescent="0.3">
      <c r="A50" s="52" t="s">
        <v>2936</v>
      </c>
      <c r="B50" s="53" t="s">
        <v>2935</v>
      </c>
      <c r="C50" s="54">
        <v>43024</v>
      </c>
      <c r="D50" s="92" t="s">
        <v>2546</v>
      </c>
      <c r="E50" s="76">
        <v>43010</v>
      </c>
      <c r="F50" s="76" t="s">
        <v>666</v>
      </c>
      <c r="G50" s="29" t="s">
        <v>80</v>
      </c>
      <c r="H50" s="68" t="s">
        <v>2547</v>
      </c>
      <c r="I50" s="31" t="s">
        <v>96</v>
      </c>
      <c r="J50" s="32">
        <v>6</v>
      </c>
      <c r="K50" s="196">
        <v>35</v>
      </c>
      <c r="L50" s="34">
        <f t="shared" si="5"/>
        <v>33.6</v>
      </c>
      <c r="M50" s="33">
        <f t="shared" si="4"/>
        <v>243.6</v>
      </c>
    </row>
    <row r="51" spans="1:13" x14ac:dyDescent="0.3">
      <c r="A51" s="52" t="s">
        <v>2936</v>
      </c>
      <c r="B51" s="53" t="s">
        <v>2935</v>
      </c>
      <c r="C51" s="54">
        <v>43024</v>
      </c>
      <c r="D51" s="92" t="s">
        <v>2546</v>
      </c>
      <c r="E51" s="76">
        <v>43010</v>
      </c>
      <c r="F51" s="76" t="s">
        <v>666</v>
      </c>
      <c r="G51" s="29" t="s">
        <v>80</v>
      </c>
      <c r="H51" s="68" t="s">
        <v>1698</v>
      </c>
      <c r="I51" s="31" t="s">
        <v>96</v>
      </c>
      <c r="J51" s="32">
        <v>6</v>
      </c>
      <c r="K51" s="196">
        <v>35</v>
      </c>
      <c r="L51" s="34">
        <f t="shared" si="5"/>
        <v>33.6</v>
      </c>
      <c r="M51" s="33">
        <f t="shared" si="4"/>
        <v>243.6</v>
      </c>
    </row>
    <row r="52" spans="1:13" x14ac:dyDescent="0.3">
      <c r="A52" s="52" t="s">
        <v>2936</v>
      </c>
      <c r="B52" s="53" t="s">
        <v>2935</v>
      </c>
      <c r="C52" s="54">
        <v>43024</v>
      </c>
      <c r="D52" s="92" t="s">
        <v>2546</v>
      </c>
      <c r="E52" s="76">
        <v>43010</v>
      </c>
      <c r="F52" s="76" t="s">
        <v>666</v>
      </c>
      <c r="G52" s="29" t="s">
        <v>80</v>
      </c>
      <c r="H52" s="68" t="s">
        <v>2548</v>
      </c>
      <c r="I52" s="31" t="s">
        <v>96</v>
      </c>
      <c r="J52" s="32">
        <v>2</v>
      </c>
      <c r="K52" s="196">
        <v>1945</v>
      </c>
      <c r="L52" s="34">
        <f t="shared" si="5"/>
        <v>622.4</v>
      </c>
      <c r="M52" s="33">
        <f t="shared" si="4"/>
        <v>4512.3999999999996</v>
      </c>
    </row>
    <row r="53" spans="1:13" x14ac:dyDescent="0.3">
      <c r="A53" s="52" t="s">
        <v>2936</v>
      </c>
      <c r="B53" s="53" t="s">
        <v>2935</v>
      </c>
      <c r="C53" s="54">
        <v>43024</v>
      </c>
      <c r="D53" s="92" t="s">
        <v>2546</v>
      </c>
      <c r="E53" s="76">
        <v>43010</v>
      </c>
      <c r="F53" s="76" t="s">
        <v>666</v>
      </c>
      <c r="G53" s="29" t="s">
        <v>80</v>
      </c>
      <c r="H53" s="68" t="s">
        <v>2549</v>
      </c>
      <c r="I53" s="31" t="s">
        <v>96</v>
      </c>
      <c r="J53" s="32">
        <v>2</v>
      </c>
      <c r="K53" s="196">
        <v>93</v>
      </c>
      <c r="L53" s="34">
        <f t="shared" si="5"/>
        <v>29.76</v>
      </c>
      <c r="M53" s="33">
        <f t="shared" si="4"/>
        <v>215.76</v>
      </c>
    </row>
    <row r="54" spans="1:13" x14ac:dyDescent="0.3">
      <c r="A54" s="52" t="s">
        <v>2936</v>
      </c>
      <c r="B54" s="53" t="s">
        <v>2935</v>
      </c>
      <c r="C54" s="54">
        <v>43024</v>
      </c>
      <c r="D54" s="92" t="s">
        <v>2546</v>
      </c>
      <c r="E54" s="76">
        <v>43010</v>
      </c>
      <c r="F54" s="76" t="s">
        <v>666</v>
      </c>
      <c r="G54" s="29" t="s">
        <v>80</v>
      </c>
      <c r="H54" s="68" t="s">
        <v>1733</v>
      </c>
      <c r="I54" s="31" t="s">
        <v>96</v>
      </c>
      <c r="J54" s="32">
        <v>3</v>
      </c>
      <c r="K54" s="196">
        <v>75</v>
      </c>
      <c r="L54" s="34">
        <f t="shared" si="5"/>
        <v>36</v>
      </c>
      <c r="M54" s="33">
        <f t="shared" si="4"/>
        <v>261</v>
      </c>
    </row>
    <row r="55" spans="1:13" x14ac:dyDescent="0.3">
      <c r="A55" s="52" t="s">
        <v>2936</v>
      </c>
      <c r="B55" s="53" t="s">
        <v>2935</v>
      </c>
      <c r="C55" s="54">
        <v>43024</v>
      </c>
      <c r="D55" s="92" t="s">
        <v>2546</v>
      </c>
      <c r="E55" s="76">
        <v>43010</v>
      </c>
      <c r="F55" s="76" t="s">
        <v>666</v>
      </c>
      <c r="G55" s="29" t="s">
        <v>80</v>
      </c>
      <c r="H55" s="68" t="s">
        <v>1105</v>
      </c>
      <c r="I55" s="31" t="s">
        <v>96</v>
      </c>
      <c r="J55" s="32">
        <v>3</v>
      </c>
      <c r="K55" s="196">
        <v>95</v>
      </c>
      <c r="L55" s="34">
        <f t="shared" si="5"/>
        <v>45.6</v>
      </c>
      <c r="M55" s="33">
        <f t="shared" si="4"/>
        <v>330.6</v>
      </c>
    </row>
    <row r="56" spans="1:13" x14ac:dyDescent="0.3">
      <c r="A56" s="52" t="s">
        <v>2936</v>
      </c>
      <c r="B56" s="53" t="s">
        <v>2935</v>
      </c>
      <c r="C56" s="54">
        <v>43024</v>
      </c>
      <c r="D56" s="92" t="s">
        <v>2546</v>
      </c>
      <c r="E56" s="76">
        <v>43010</v>
      </c>
      <c r="F56" s="76" t="s">
        <v>666</v>
      </c>
      <c r="G56" s="29" t="s">
        <v>80</v>
      </c>
      <c r="H56" s="68" t="s">
        <v>1249</v>
      </c>
      <c r="I56" s="31" t="s">
        <v>96</v>
      </c>
      <c r="J56" s="32">
        <v>3</v>
      </c>
      <c r="K56" s="196">
        <v>35</v>
      </c>
      <c r="L56" s="34">
        <f t="shared" si="5"/>
        <v>16.8</v>
      </c>
      <c r="M56" s="33">
        <f t="shared" si="4"/>
        <v>121.8</v>
      </c>
    </row>
    <row r="57" spans="1:13" x14ac:dyDescent="0.3">
      <c r="A57" s="52" t="s">
        <v>2936</v>
      </c>
      <c r="B57" s="53" t="s">
        <v>2935</v>
      </c>
      <c r="C57" s="54">
        <v>43024</v>
      </c>
      <c r="D57" s="92" t="s">
        <v>2546</v>
      </c>
      <c r="E57" s="76">
        <v>43010</v>
      </c>
      <c r="F57" s="76" t="s">
        <v>666</v>
      </c>
      <c r="G57" s="29" t="s">
        <v>80</v>
      </c>
      <c r="H57" s="68" t="s">
        <v>2550</v>
      </c>
      <c r="I57" s="31" t="s">
        <v>96</v>
      </c>
      <c r="J57" s="32">
        <v>2</v>
      </c>
      <c r="K57" s="196">
        <v>66</v>
      </c>
      <c r="L57" s="34">
        <f t="shared" si="5"/>
        <v>21.12</v>
      </c>
      <c r="M57" s="33">
        <f t="shared" si="4"/>
        <v>153.12</v>
      </c>
    </row>
    <row r="58" spans="1:13" x14ac:dyDescent="0.3">
      <c r="A58" s="52" t="s">
        <v>2936</v>
      </c>
      <c r="B58" s="53" t="s">
        <v>2935</v>
      </c>
      <c r="C58" s="54">
        <v>43024</v>
      </c>
      <c r="D58" s="92" t="s">
        <v>2546</v>
      </c>
      <c r="E58" s="76">
        <v>43010</v>
      </c>
      <c r="F58" s="76" t="s">
        <v>666</v>
      </c>
      <c r="G58" s="29" t="s">
        <v>80</v>
      </c>
      <c r="H58" s="68" t="s">
        <v>489</v>
      </c>
      <c r="I58" s="31" t="s">
        <v>96</v>
      </c>
      <c r="J58" s="32">
        <v>3</v>
      </c>
      <c r="K58" s="33">
        <v>15</v>
      </c>
      <c r="L58" s="34">
        <f t="shared" ref="L58:L72" si="6">J58*K58*0.16</f>
        <v>7.2</v>
      </c>
      <c r="M58" s="33">
        <f t="shared" ref="M58:M72" si="7">J58*K58+L58</f>
        <v>52.2</v>
      </c>
    </row>
    <row r="59" spans="1:13" x14ac:dyDescent="0.3">
      <c r="A59" s="52" t="s">
        <v>2938</v>
      </c>
      <c r="B59" s="53" t="s">
        <v>2937</v>
      </c>
      <c r="C59" s="54">
        <v>43024</v>
      </c>
      <c r="D59" s="92" t="s">
        <v>2551</v>
      </c>
      <c r="E59" s="76">
        <v>43010</v>
      </c>
      <c r="F59" s="76" t="s">
        <v>666</v>
      </c>
      <c r="G59" s="29" t="s">
        <v>80</v>
      </c>
      <c r="H59" s="68" t="s">
        <v>2552</v>
      </c>
      <c r="I59" s="31" t="s">
        <v>96</v>
      </c>
      <c r="J59" s="32">
        <v>5</v>
      </c>
      <c r="K59" s="33">
        <v>2.5</v>
      </c>
      <c r="L59" s="34">
        <f t="shared" si="6"/>
        <v>2</v>
      </c>
      <c r="M59" s="33">
        <f t="shared" si="7"/>
        <v>14.5</v>
      </c>
    </row>
    <row r="60" spans="1:13" x14ac:dyDescent="0.3">
      <c r="A60" s="52" t="s">
        <v>2938</v>
      </c>
      <c r="B60" s="53" t="s">
        <v>2937</v>
      </c>
      <c r="C60" s="54">
        <v>43024</v>
      </c>
      <c r="D60" s="92" t="s">
        <v>2551</v>
      </c>
      <c r="E60" s="76">
        <v>43010</v>
      </c>
      <c r="F60" s="76" t="s">
        <v>666</v>
      </c>
      <c r="G60" s="29" t="s">
        <v>80</v>
      </c>
      <c r="H60" s="68" t="s">
        <v>2553</v>
      </c>
      <c r="I60" s="31" t="s">
        <v>96</v>
      </c>
      <c r="J60" s="32">
        <v>12</v>
      </c>
      <c r="K60" s="33">
        <v>5</v>
      </c>
      <c r="L60" s="34">
        <f t="shared" si="6"/>
        <v>9.6</v>
      </c>
      <c r="M60" s="33">
        <f t="shared" si="7"/>
        <v>69.599999999999994</v>
      </c>
    </row>
    <row r="61" spans="1:13" x14ac:dyDescent="0.3">
      <c r="A61" s="52" t="s">
        <v>2938</v>
      </c>
      <c r="B61" s="53" t="s">
        <v>2937</v>
      </c>
      <c r="C61" s="54">
        <v>43024</v>
      </c>
      <c r="D61" s="92" t="s">
        <v>2551</v>
      </c>
      <c r="E61" s="76">
        <v>43010</v>
      </c>
      <c r="F61" s="76" t="s">
        <v>666</v>
      </c>
      <c r="G61" s="29" t="s">
        <v>80</v>
      </c>
      <c r="H61" s="68" t="s">
        <v>147</v>
      </c>
      <c r="I61" s="31" t="s">
        <v>96</v>
      </c>
      <c r="J61" s="32">
        <v>3</v>
      </c>
      <c r="K61" s="33">
        <v>43</v>
      </c>
      <c r="L61" s="34">
        <f t="shared" si="6"/>
        <v>20.64</v>
      </c>
      <c r="M61" s="33">
        <f t="shared" si="7"/>
        <v>149.63999999999999</v>
      </c>
    </row>
    <row r="62" spans="1:13" x14ac:dyDescent="0.3">
      <c r="A62" s="52" t="s">
        <v>2938</v>
      </c>
      <c r="B62" s="53" t="s">
        <v>2937</v>
      </c>
      <c r="C62" s="54">
        <v>43024</v>
      </c>
      <c r="D62" s="92" t="s">
        <v>2551</v>
      </c>
      <c r="E62" s="76">
        <v>43010</v>
      </c>
      <c r="F62" s="76" t="s">
        <v>666</v>
      </c>
      <c r="G62" s="29" t="s">
        <v>80</v>
      </c>
      <c r="H62" s="68" t="s">
        <v>2554</v>
      </c>
      <c r="I62" s="31" t="s">
        <v>96</v>
      </c>
      <c r="J62" s="32">
        <v>5</v>
      </c>
      <c r="K62" s="33">
        <v>6</v>
      </c>
      <c r="L62" s="34">
        <f t="shared" si="6"/>
        <v>4.8</v>
      </c>
      <c r="M62" s="33">
        <f t="shared" si="7"/>
        <v>34.799999999999997</v>
      </c>
    </row>
    <row r="63" spans="1:13" x14ac:dyDescent="0.3">
      <c r="A63" s="52" t="s">
        <v>2938</v>
      </c>
      <c r="B63" s="53" t="s">
        <v>2937</v>
      </c>
      <c r="C63" s="54">
        <v>43024</v>
      </c>
      <c r="D63" s="92" t="s">
        <v>2551</v>
      </c>
      <c r="E63" s="76">
        <v>43010</v>
      </c>
      <c r="F63" s="76" t="s">
        <v>666</v>
      </c>
      <c r="G63" s="29" t="s">
        <v>80</v>
      </c>
      <c r="H63" s="68" t="s">
        <v>2555</v>
      </c>
      <c r="I63" s="31" t="s">
        <v>96</v>
      </c>
      <c r="J63" s="32">
        <v>3</v>
      </c>
      <c r="K63" s="33">
        <v>19</v>
      </c>
      <c r="L63" s="34">
        <f t="shared" si="6"/>
        <v>9.120000000000001</v>
      </c>
      <c r="M63" s="33">
        <f t="shared" si="7"/>
        <v>66.12</v>
      </c>
    </row>
    <row r="64" spans="1:13" x14ac:dyDescent="0.3">
      <c r="A64" s="52" t="s">
        <v>2938</v>
      </c>
      <c r="B64" s="53" t="s">
        <v>2937</v>
      </c>
      <c r="C64" s="54">
        <v>43024</v>
      </c>
      <c r="D64" s="92" t="s">
        <v>2551</v>
      </c>
      <c r="E64" s="76">
        <v>43010</v>
      </c>
      <c r="F64" s="76" t="s">
        <v>666</v>
      </c>
      <c r="G64" s="29" t="s">
        <v>80</v>
      </c>
      <c r="H64" s="68" t="s">
        <v>2556</v>
      </c>
      <c r="I64" s="31" t="s">
        <v>468</v>
      </c>
      <c r="J64" s="32">
        <v>16</v>
      </c>
      <c r="K64" s="33">
        <v>15</v>
      </c>
      <c r="L64" s="34">
        <f t="shared" si="6"/>
        <v>38.4</v>
      </c>
      <c r="M64" s="33">
        <f t="shared" si="7"/>
        <v>278.39999999999998</v>
      </c>
    </row>
    <row r="65" spans="1:13" x14ac:dyDescent="0.3">
      <c r="A65" s="52" t="s">
        <v>2938</v>
      </c>
      <c r="B65" s="53" t="s">
        <v>2937</v>
      </c>
      <c r="C65" s="54">
        <v>43024</v>
      </c>
      <c r="D65" s="92" t="s">
        <v>2551</v>
      </c>
      <c r="E65" s="76">
        <v>43010</v>
      </c>
      <c r="F65" s="76" t="s">
        <v>666</v>
      </c>
      <c r="G65" s="29" t="s">
        <v>80</v>
      </c>
      <c r="H65" s="68" t="s">
        <v>441</v>
      </c>
      <c r="I65" s="31" t="s">
        <v>96</v>
      </c>
      <c r="J65" s="32">
        <v>5</v>
      </c>
      <c r="K65" s="33">
        <v>3</v>
      </c>
      <c r="L65" s="34">
        <f t="shared" si="6"/>
        <v>2.4</v>
      </c>
      <c r="M65" s="33">
        <f t="shared" si="7"/>
        <v>17.399999999999999</v>
      </c>
    </row>
    <row r="66" spans="1:13" x14ac:dyDescent="0.3">
      <c r="A66" s="52" t="s">
        <v>2938</v>
      </c>
      <c r="B66" s="53" t="s">
        <v>2937</v>
      </c>
      <c r="C66" s="54">
        <v>43024</v>
      </c>
      <c r="D66" s="92" t="s">
        <v>2551</v>
      </c>
      <c r="E66" s="76">
        <v>43010</v>
      </c>
      <c r="F66" s="76" t="s">
        <v>666</v>
      </c>
      <c r="G66" s="29" t="s">
        <v>80</v>
      </c>
      <c r="H66" s="68" t="s">
        <v>2557</v>
      </c>
      <c r="I66" s="31" t="s">
        <v>96</v>
      </c>
      <c r="J66" s="32">
        <v>1</v>
      </c>
      <c r="K66" s="33">
        <v>148</v>
      </c>
      <c r="L66" s="34">
        <f t="shared" si="6"/>
        <v>23.68</v>
      </c>
      <c r="M66" s="33">
        <f t="shared" si="7"/>
        <v>171.68</v>
      </c>
    </row>
    <row r="67" spans="1:13" x14ac:dyDescent="0.3">
      <c r="A67" s="52" t="s">
        <v>2938</v>
      </c>
      <c r="B67" s="53" t="s">
        <v>2937</v>
      </c>
      <c r="C67" s="54">
        <v>43024</v>
      </c>
      <c r="D67" s="92" t="s">
        <v>2551</v>
      </c>
      <c r="E67" s="76">
        <v>43010</v>
      </c>
      <c r="F67" s="76" t="s">
        <v>666</v>
      </c>
      <c r="G67" s="29" t="s">
        <v>80</v>
      </c>
      <c r="H67" s="68" t="s">
        <v>2143</v>
      </c>
      <c r="I67" s="31" t="s">
        <v>96</v>
      </c>
      <c r="J67" s="32">
        <v>1</v>
      </c>
      <c r="K67" s="33">
        <v>1995</v>
      </c>
      <c r="L67" s="34">
        <f t="shared" si="6"/>
        <v>319.2</v>
      </c>
      <c r="M67" s="33">
        <f t="shared" si="7"/>
        <v>2314.1999999999998</v>
      </c>
    </row>
    <row r="68" spans="1:13" x14ac:dyDescent="0.3">
      <c r="A68" s="52" t="s">
        <v>2938</v>
      </c>
      <c r="B68" s="53" t="s">
        <v>2937</v>
      </c>
      <c r="C68" s="54">
        <v>43024</v>
      </c>
      <c r="D68" s="92" t="s">
        <v>2551</v>
      </c>
      <c r="E68" s="76">
        <v>43010</v>
      </c>
      <c r="F68" s="76" t="s">
        <v>666</v>
      </c>
      <c r="G68" s="29" t="s">
        <v>80</v>
      </c>
      <c r="H68" s="68" t="s">
        <v>2558</v>
      </c>
      <c r="I68" s="31" t="s">
        <v>164</v>
      </c>
      <c r="J68" s="32">
        <v>6</v>
      </c>
      <c r="K68" s="33">
        <v>1350</v>
      </c>
      <c r="L68" s="34">
        <f t="shared" si="6"/>
        <v>1296</v>
      </c>
      <c r="M68" s="33">
        <f t="shared" si="7"/>
        <v>9396</v>
      </c>
    </row>
    <row r="69" spans="1:13" x14ac:dyDescent="0.3">
      <c r="A69" s="52" t="s">
        <v>2940</v>
      </c>
      <c r="B69" s="53" t="s">
        <v>2939</v>
      </c>
      <c r="C69" s="54">
        <v>43024</v>
      </c>
      <c r="D69" s="92" t="s">
        <v>2559</v>
      </c>
      <c r="E69" s="76">
        <v>43010</v>
      </c>
      <c r="F69" s="76" t="s">
        <v>666</v>
      </c>
      <c r="G69" s="29" t="s">
        <v>80</v>
      </c>
      <c r="H69" s="68" t="s">
        <v>2560</v>
      </c>
      <c r="I69" s="31" t="s">
        <v>1127</v>
      </c>
      <c r="J69" s="32">
        <v>18</v>
      </c>
      <c r="K69" s="33">
        <v>25</v>
      </c>
      <c r="L69" s="34">
        <f t="shared" si="6"/>
        <v>72</v>
      </c>
      <c r="M69" s="33">
        <f t="shared" si="7"/>
        <v>522</v>
      </c>
    </row>
    <row r="70" spans="1:13" x14ac:dyDescent="0.3">
      <c r="A70" s="52" t="s">
        <v>2940</v>
      </c>
      <c r="B70" s="53" t="s">
        <v>2939</v>
      </c>
      <c r="C70" s="54">
        <v>43024</v>
      </c>
      <c r="D70" s="92" t="s">
        <v>2559</v>
      </c>
      <c r="E70" s="76">
        <v>43010</v>
      </c>
      <c r="F70" s="76" t="s">
        <v>666</v>
      </c>
      <c r="G70" s="29" t="s">
        <v>80</v>
      </c>
      <c r="H70" s="68" t="s">
        <v>2561</v>
      </c>
      <c r="I70" s="31" t="s">
        <v>1127</v>
      </c>
      <c r="J70" s="32">
        <v>12</v>
      </c>
      <c r="K70" s="33">
        <v>15</v>
      </c>
      <c r="L70" s="34">
        <f t="shared" si="6"/>
        <v>28.8</v>
      </c>
      <c r="M70" s="33">
        <f t="shared" si="7"/>
        <v>208.8</v>
      </c>
    </row>
    <row r="71" spans="1:13" x14ac:dyDescent="0.3">
      <c r="A71" s="52" t="s">
        <v>2940</v>
      </c>
      <c r="B71" s="53" t="s">
        <v>2939</v>
      </c>
      <c r="C71" s="54">
        <v>43024</v>
      </c>
      <c r="D71" s="92" t="s">
        <v>2559</v>
      </c>
      <c r="E71" s="76">
        <v>43010</v>
      </c>
      <c r="F71" s="76" t="s">
        <v>666</v>
      </c>
      <c r="G71" s="29" t="s">
        <v>80</v>
      </c>
      <c r="H71" s="68" t="s">
        <v>2562</v>
      </c>
      <c r="I71" s="31" t="s">
        <v>96</v>
      </c>
      <c r="J71" s="32">
        <v>15</v>
      </c>
      <c r="K71" s="33">
        <v>4</v>
      </c>
      <c r="L71" s="34">
        <f t="shared" si="6"/>
        <v>9.6</v>
      </c>
      <c r="M71" s="33">
        <f t="shared" si="7"/>
        <v>69.599999999999994</v>
      </c>
    </row>
    <row r="72" spans="1:13" x14ac:dyDescent="0.3">
      <c r="A72" s="52" t="s">
        <v>2940</v>
      </c>
      <c r="B72" s="53" t="s">
        <v>2939</v>
      </c>
      <c r="C72" s="54">
        <v>43024</v>
      </c>
      <c r="D72" s="92" t="s">
        <v>2559</v>
      </c>
      <c r="E72" s="76">
        <v>43010</v>
      </c>
      <c r="F72" s="76" t="s">
        <v>666</v>
      </c>
      <c r="G72" s="29" t="s">
        <v>80</v>
      </c>
      <c r="H72" s="68" t="s">
        <v>2563</v>
      </c>
      <c r="I72" s="31" t="s">
        <v>96</v>
      </c>
      <c r="J72" s="32">
        <v>3</v>
      </c>
      <c r="K72" s="33">
        <v>6</v>
      </c>
      <c r="L72" s="34">
        <f t="shared" si="6"/>
        <v>2.88</v>
      </c>
      <c r="M72" s="33">
        <f t="shared" si="7"/>
        <v>20.88</v>
      </c>
    </row>
    <row r="73" spans="1:13" x14ac:dyDescent="0.3">
      <c r="A73" s="52" t="s">
        <v>2940</v>
      </c>
      <c r="B73" s="53" t="s">
        <v>2939</v>
      </c>
      <c r="C73" s="54">
        <v>43024</v>
      </c>
      <c r="D73" s="92" t="s">
        <v>2559</v>
      </c>
      <c r="E73" s="76">
        <v>43010</v>
      </c>
      <c r="F73" s="76" t="s">
        <v>666</v>
      </c>
      <c r="G73" s="29" t="s">
        <v>80</v>
      </c>
      <c r="H73" s="68" t="s">
        <v>2564</v>
      </c>
      <c r="I73" s="31" t="s">
        <v>96</v>
      </c>
      <c r="J73" s="32">
        <v>2</v>
      </c>
      <c r="K73" s="33">
        <v>5</v>
      </c>
      <c r="L73" s="34">
        <f t="shared" ref="L73:L96" si="8">J73*K73*0.16</f>
        <v>1.6</v>
      </c>
      <c r="M73" s="33">
        <f t="shared" si="4"/>
        <v>11.6</v>
      </c>
    </row>
    <row r="74" spans="1:13" x14ac:dyDescent="0.3">
      <c r="A74" s="52" t="s">
        <v>2940</v>
      </c>
      <c r="B74" s="53" t="s">
        <v>2939</v>
      </c>
      <c r="C74" s="54">
        <v>43024</v>
      </c>
      <c r="D74" s="92" t="s">
        <v>2559</v>
      </c>
      <c r="E74" s="76">
        <v>43010</v>
      </c>
      <c r="F74" s="76" t="s">
        <v>666</v>
      </c>
      <c r="G74" s="29" t="s">
        <v>80</v>
      </c>
      <c r="H74" s="68" t="s">
        <v>2565</v>
      </c>
      <c r="I74" s="31" t="s">
        <v>96</v>
      </c>
      <c r="J74" s="32">
        <v>1</v>
      </c>
      <c r="K74" s="33">
        <v>69</v>
      </c>
      <c r="L74" s="34">
        <f t="shared" si="8"/>
        <v>11.040000000000001</v>
      </c>
      <c r="M74" s="33">
        <f t="shared" ref="M74:M81" si="9">J74*K74+L74</f>
        <v>80.040000000000006</v>
      </c>
    </row>
    <row r="75" spans="1:13" x14ac:dyDescent="0.3">
      <c r="A75" s="52" t="s">
        <v>2940</v>
      </c>
      <c r="B75" s="53" t="s">
        <v>2939</v>
      </c>
      <c r="C75" s="54">
        <v>43024</v>
      </c>
      <c r="D75" s="92" t="s">
        <v>2559</v>
      </c>
      <c r="E75" s="76">
        <v>43010</v>
      </c>
      <c r="F75" s="76" t="s">
        <v>666</v>
      </c>
      <c r="G75" s="29" t="s">
        <v>80</v>
      </c>
      <c r="H75" s="68" t="s">
        <v>440</v>
      </c>
      <c r="I75" s="31" t="s">
        <v>96</v>
      </c>
      <c r="J75" s="32">
        <v>10</v>
      </c>
      <c r="K75" s="33">
        <v>6</v>
      </c>
      <c r="L75" s="34">
        <f t="shared" si="8"/>
        <v>9.6</v>
      </c>
      <c r="M75" s="33">
        <f t="shared" si="9"/>
        <v>69.599999999999994</v>
      </c>
    </row>
    <row r="76" spans="1:13" x14ac:dyDescent="0.3">
      <c r="A76" s="52" t="s">
        <v>2940</v>
      </c>
      <c r="B76" s="53" t="s">
        <v>2939</v>
      </c>
      <c r="C76" s="54">
        <v>43024</v>
      </c>
      <c r="D76" s="92" t="s">
        <v>2559</v>
      </c>
      <c r="E76" s="76">
        <v>43010</v>
      </c>
      <c r="F76" s="76" t="s">
        <v>666</v>
      </c>
      <c r="G76" s="29" t="s">
        <v>80</v>
      </c>
      <c r="H76" s="68" t="s">
        <v>2566</v>
      </c>
      <c r="I76" s="31" t="s">
        <v>96</v>
      </c>
      <c r="J76" s="32">
        <v>10</v>
      </c>
      <c r="K76" s="33">
        <v>5</v>
      </c>
      <c r="L76" s="34">
        <f t="shared" si="8"/>
        <v>8</v>
      </c>
      <c r="M76" s="33">
        <f t="shared" si="9"/>
        <v>58</v>
      </c>
    </row>
    <row r="77" spans="1:13" x14ac:dyDescent="0.3">
      <c r="A77" s="52" t="s">
        <v>2940</v>
      </c>
      <c r="B77" s="53" t="s">
        <v>2939</v>
      </c>
      <c r="C77" s="54">
        <v>43024</v>
      </c>
      <c r="D77" s="92" t="s">
        <v>2559</v>
      </c>
      <c r="E77" s="76">
        <v>43010</v>
      </c>
      <c r="F77" s="76" t="s">
        <v>666</v>
      </c>
      <c r="G77" s="29" t="s">
        <v>80</v>
      </c>
      <c r="H77" s="68" t="s">
        <v>1713</v>
      </c>
      <c r="I77" s="31" t="s">
        <v>96</v>
      </c>
      <c r="J77" s="32">
        <v>6</v>
      </c>
      <c r="K77" s="33">
        <v>5</v>
      </c>
      <c r="L77" s="34">
        <f t="shared" si="8"/>
        <v>4.8</v>
      </c>
      <c r="M77" s="33">
        <f t="shared" si="9"/>
        <v>34.799999999999997</v>
      </c>
    </row>
    <row r="78" spans="1:13" x14ac:dyDescent="0.3">
      <c r="A78" s="52" t="s">
        <v>2940</v>
      </c>
      <c r="B78" s="53" t="s">
        <v>2939</v>
      </c>
      <c r="C78" s="54">
        <v>43024</v>
      </c>
      <c r="D78" s="92" t="s">
        <v>2559</v>
      </c>
      <c r="E78" s="76">
        <v>43010</v>
      </c>
      <c r="F78" s="76" t="s">
        <v>666</v>
      </c>
      <c r="G78" s="29" t="s">
        <v>80</v>
      </c>
      <c r="H78" s="68" t="s">
        <v>2567</v>
      </c>
      <c r="I78" s="31" t="s">
        <v>96</v>
      </c>
      <c r="J78" s="32">
        <v>20</v>
      </c>
      <c r="K78" s="33">
        <v>2.5</v>
      </c>
      <c r="L78" s="34">
        <f t="shared" si="8"/>
        <v>8</v>
      </c>
      <c r="M78" s="33">
        <f t="shared" si="9"/>
        <v>58</v>
      </c>
    </row>
    <row r="79" spans="1:13" x14ac:dyDescent="0.3">
      <c r="A79" s="52" t="s">
        <v>3329</v>
      </c>
      <c r="B79" s="53" t="s">
        <v>3328</v>
      </c>
      <c r="C79" s="54">
        <v>43042</v>
      </c>
      <c r="D79" s="92" t="s">
        <v>2568</v>
      </c>
      <c r="E79" s="76">
        <v>43031</v>
      </c>
      <c r="F79" s="76" t="s">
        <v>666</v>
      </c>
      <c r="G79" s="29" t="s">
        <v>303</v>
      </c>
      <c r="H79" s="68" t="s">
        <v>2569</v>
      </c>
      <c r="I79" s="31" t="s">
        <v>2571</v>
      </c>
      <c r="J79" s="32">
        <v>26</v>
      </c>
      <c r="K79" s="33">
        <v>219.82</v>
      </c>
      <c r="L79" s="34">
        <f t="shared" si="8"/>
        <v>914.45119999999997</v>
      </c>
      <c r="M79" s="33">
        <f t="shared" si="9"/>
        <v>6629.7711999999992</v>
      </c>
    </row>
    <row r="80" spans="1:13" x14ac:dyDescent="0.3">
      <c r="A80" s="52" t="s">
        <v>3329</v>
      </c>
      <c r="B80" s="53" t="s">
        <v>3328</v>
      </c>
      <c r="C80" s="54">
        <v>43042</v>
      </c>
      <c r="D80" s="92" t="s">
        <v>2568</v>
      </c>
      <c r="E80" s="76">
        <v>43031</v>
      </c>
      <c r="F80" s="76" t="s">
        <v>666</v>
      </c>
      <c r="G80" s="29" t="s">
        <v>303</v>
      </c>
      <c r="H80" s="68" t="s">
        <v>1158</v>
      </c>
      <c r="I80" s="31" t="s">
        <v>306</v>
      </c>
      <c r="J80" s="32">
        <v>40</v>
      </c>
      <c r="K80" s="33">
        <v>102.58</v>
      </c>
      <c r="L80" s="34">
        <f t="shared" si="8"/>
        <v>656.51199999999994</v>
      </c>
      <c r="M80" s="33">
        <f t="shared" si="9"/>
        <v>4759.7119999999995</v>
      </c>
    </row>
    <row r="81" spans="1:13" x14ac:dyDescent="0.3">
      <c r="A81" s="52" t="s">
        <v>3329</v>
      </c>
      <c r="B81" s="53" t="s">
        <v>3328</v>
      </c>
      <c r="C81" s="54">
        <v>43042</v>
      </c>
      <c r="D81" s="92" t="s">
        <v>2568</v>
      </c>
      <c r="E81" s="76">
        <v>43031</v>
      </c>
      <c r="F81" s="76" t="s">
        <v>666</v>
      </c>
      <c r="G81" s="29" t="s">
        <v>303</v>
      </c>
      <c r="H81" s="68" t="s">
        <v>2570</v>
      </c>
      <c r="I81" s="31" t="s">
        <v>96</v>
      </c>
      <c r="J81" s="32">
        <v>2</v>
      </c>
      <c r="K81" s="33">
        <v>577.80999999999995</v>
      </c>
      <c r="L81" s="34">
        <f t="shared" si="8"/>
        <v>184.89919999999998</v>
      </c>
      <c r="M81" s="33">
        <f t="shared" si="9"/>
        <v>1340.5192</v>
      </c>
    </row>
    <row r="82" spans="1:13" ht="25.5" x14ac:dyDescent="0.3">
      <c r="A82" s="52" t="s">
        <v>2915</v>
      </c>
      <c r="B82" s="53" t="s">
        <v>2916</v>
      </c>
      <c r="C82" s="54">
        <v>43035</v>
      </c>
      <c r="D82" s="92"/>
      <c r="E82" s="76"/>
      <c r="F82" s="76" t="s">
        <v>42</v>
      </c>
      <c r="G82" s="29" t="s">
        <v>41</v>
      </c>
      <c r="H82" s="68" t="s">
        <v>2601</v>
      </c>
      <c r="I82" s="31"/>
      <c r="J82" s="32"/>
      <c r="K82" s="33"/>
      <c r="L82" s="34">
        <f t="shared" si="8"/>
        <v>0</v>
      </c>
      <c r="M82" s="33">
        <v>25750</v>
      </c>
    </row>
    <row r="83" spans="1:13" ht="25.5" x14ac:dyDescent="0.3">
      <c r="A83" s="52" t="s">
        <v>3308</v>
      </c>
      <c r="B83" s="53" t="s">
        <v>3325</v>
      </c>
      <c r="C83" s="54">
        <v>43042</v>
      </c>
      <c r="D83" s="92"/>
      <c r="E83" s="76"/>
      <c r="F83" s="76" t="s">
        <v>42</v>
      </c>
      <c r="G83" s="29" t="s">
        <v>41</v>
      </c>
      <c r="H83" s="68" t="s">
        <v>2603</v>
      </c>
      <c r="I83" s="31"/>
      <c r="J83" s="32"/>
      <c r="K83" s="33"/>
      <c r="L83" s="34">
        <f t="shared" si="8"/>
        <v>0</v>
      </c>
      <c r="M83" s="33">
        <v>20150</v>
      </c>
    </row>
    <row r="84" spans="1:13" x14ac:dyDescent="0.3">
      <c r="A84" s="52" t="s">
        <v>3331</v>
      </c>
      <c r="B84" s="53" t="s">
        <v>3330</v>
      </c>
      <c r="C84" s="54">
        <v>43042</v>
      </c>
      <c r="D84" s="92" t="s">
        <v>2959</v>
      </c>
      <c r="E84" s="76">
        <v>43035</v>
      </c>
      <c r="F84" s="76" t="s">
        <v>726</v>
      </c>
      <c r="G84" s="29" t="s">
        <v>2954</v>
      </c>
      <c r="H84" s="68" t="s">
        <v>1212</v>
      </c>
      <c r="I84" s="31" t="s">
        <v>96</v>
      </c>
      <c r="J84" s="32">
        <v>2</v>
      </c>
      <c r="K84" s="33">
        <v>2413.79</v>
      </c>
      <c r="L84" s="34">
        <f t="shared" si="8"/>
        <v>772.41280000000006</v>
      </c>
      <c r="M84" s="33">
        <f t="shared" ref="M84:M94" si="10">J84*K84+L84</f>
        <v>5599.9928</v>
      </c>
    </row>
    <row r="85" spans="1:13" ht="76.5" x14ac:dyDescent="0.3">
      <c r="A85" s="52" t="s">
        <v>3331</v>
      </c>
      <c r="B85" s="53" t="s">
        <v>3330</v>
      </c>
      <c r="C85" s="54">
        <v>43042</v>
      </c>
      <c r="D85" s="92" t="s">
        <v>2959</v>
      </c>
      <c r="E85" s="76">
        <v>43035</v>
      </c>
      <c r="F85" s="76" t="s">
        <v>726</v>
      </c>
      <c r="G85" s="29" t="s">
        <v>2954</v>
      </c>
      <c r="H85" s="68" t="s">
        <v>532</v>
      </c>
      <c r="I85" s="31" t="s">
        <v>96</v>
      </c>
      <c r="J85" s="32">
        <v>5</v>
      </c>
      <c r="K85" s="33">
        <v>4051.73</v>
      </c>
      <c r="L85" s="34">
        <f t="shared" si="8"/>
        <v>3241.3840000000005</v>
      </c>
      <c r="M85" s="33">
        <f t="shared" si="10"/>
        <v>23500.034000000003</v>
      </c>
    </row>
    <row r="86" spans="1:13" x14ac:dyDescent="0.3">
      <c r="A86" s="52" t="s">
        <v>3331</v>
      </c>
      <c r="B86" s="53" t="s">
        <v>3330</v>
      </c>
      <c r="C86" s="54">
        <v>43042</v>
      </c>
      <c r="D86" s="92" t="s">
        <v>2959</v>
      </c>
      <c r="E86" s="76">
        <v>43035</v>
      </c>
      <c r="F86" s="76" t="s">
        <v>726</v>
      </c>
      <c r="G86" s="29" t="s">
        <v>2954</v>
      </c>
      <c r="H86" s="68" t="s">
        <v>533</v>
      </c>
      <c r="I86" s="31" t="s">
        <v>96</v>
      </c>
      <c r="J86" s="32">
        <v>1</v>
      </c>
      <c r="K86" s="33">
        <v>1293.0999999999999</v>
      </c>
      <c r="L86" s="34">
        <f t="shared" si="8"/>
        <v>206.89599999999999</v>
      </c>
      <c r="M86" s="33">
        <f t="shared" si="10"/>
        <v>1499.9959999999999</v>
      </c>
    </row>
    <row r="87" spans="1:13" x14ac:dyDescent="0.3">
      <c r="A87" s="52" t="s">
        <v>3331</v>
      </c>
      <c r="B87" s="53" t="s">
        <v>3330</v>
      </c>
      <c r="C87" s="54">
        <v>43042</v>
      </c>
      <c r="D87" s="92" t="s">
        <v>2959</v>
      </c>
      <c r="E87" s="76">
        <v>43035</v>
      </c>
      <c r="F87" s="76" t="s">
        <v>726</v>
      </c>
      <c r="G87" s="29" t="s">
        <v>2954</v>
      </c>
      <c r="H87" s="68" t="s">
        <v>534</v>
      </c>
      <c r="I87" s="31" t="s">
        <v>96</v>
      </c>
      <c r="J87" s="32">
        <v>1</v>
      </c>
      <c r="K87" s="33">
        <v>431.04</v>
      </c>
      <c r="L87" s="34">
        <f t="shared" si="8"/>
        <v>68.966400000000007</v>
      </c>
      <c r="M87" s="33">
        <f t="shared" si="10"/>
        <v>500.00640000000004</v>
      </c>
    </row>
    <row r="88" spans="1:13" ht="63.75" x14ac:dyDescent="0.3">
      <c r="A88" s="52" t="s">
        <v>3331</v>
      </c>
      <c r="B88" s="53" t="s">
        <v>3330</v>
      </c>
      <c r="C88" s="54">
        <v>43042</v>
      </c>
      <c r="D88" s="92" t="s">
        <v>2959</v>
      </c>
      <c r="E88" s="76">
        <v>43035</v>
      </c>
      <c r="F88" s="76" t="s">
        <v>726</v>
      </c>
      <c r="G88" s="29" t="s">
        <v>2954</v>
      </c>
      <c r="H88" s="68" t="s">
        <v>2960</v>
      </c>
      <c r="I88" s="31" t="s">
        <v>96</v>
      </c>
      <c r="J88" s="32">
        <v>2</v>
      </c>
      <c r="K88" s="33">
        <v>862.06</v>
      </c>
      <c r="L88" s="34">
        <f t="shared" si="8"/>
        <v>275.85919999999999</v>
      </c>
      <c r="M88" s="33">
        <f t="shared" si="10"/>
        <v>1999.9791999999998</v>
      </c>
    </row>
    <row r="89" spans="1:13" x14ac:dyDescent="0.3">
      <c r="A89" s="52" t="s">
        <v>3333</v>
      </c>
      <c r="B89" s="53" t="s">
        <v>3332</v>
      </c>
      <c r="C89" s="54">
        <v>43042</v>
      </c>
      <c r="D89" s="92" t="s">
        <v>2962</v>
      </c>
      <c r="E89" s="76">
        <v>43040</v>
      </c>
      <c r="F89" s="76" t="s">
        <v>631</v>
      </c>
      <c r="G89" s="29" t="s">
        <v>547</v>
      </c>
      <c r="H89" s="68" t="s">
        <v>1753</v>
      </c>
      <c r="I89" s="31" t="s">
        <v>142</v>
      </c>
      <c r="J89" s="32">
        <v>1</v>
      </c>
      <c r="K89" s="33">
        <v>1650</v>
      </c>
      <c r="L89" s="34">
        <f t="shared" si="8"/>
        <v>264</v>
      </c>
      <c r="M89" s="33">
        <f t="shared" si="10"/>
        <v>1914</v>
      </c>
    </row>
    <row r="90" spans="1:13" x14ac:dyDescent="0.3">
      <c r="A90" s="52" t="s">
        <v>3333</v>
      </c>
      <c r="B90" s="53" t="s">
        <v>3332</v>
      </c>
      <c r="C90" s="54">
        <v>43042</v>
      </c>
      <c r="D90" s="92" t="s">
        <v>2962</v>
      </c>
      <c r="E90" s="76">
        <v>43040</v>
      </c>
      <c r="F90" s="76" t="s">
        <v>631</v>
      </c>
      <c r="G90" s="29" t="s">
        <v>547</v>
      </c>
      <c r="H90" s="68" t="s">
        <v>411</v>
      </c>
      <c r="I90" s="31" t="s">
        <v>142</v>
      </c>
      <c r="J90" s="32">
        <v>2</v>
      </c>
      <c r="K90" s="33">
        <v>1540</v>
      </c>
      <c r="L90" s="34">
        <f t="shared" si="8"/>
        <v>492.8</v>
      </c>
      <c r="M90" s="33">
        <f t="shared" si="10"/>
        <v>3572.8</v>
      </c>
    </row>
    <row r="91" spans="1:13" x14ac:dyDescent="0.3">
      <c r="A91" s="52" t="s">
        <v>3333</v>
      </c>
      <c r="B91" s="53" t="s">
        <v>3332</v>
      </c>
      <c r="C91" s="54">
        <v>43042</v>
      </c>
      <c r="D91" s="92" t="s">
        <v>2962</v>
      </c>
      <c r="E91" s="76">
        <v>43040</v>
      </c>
      <c r="F91" s="76" t="s">
        <v>631</v>
      </c>
      <c r="G91" s="29" t="s">
        <v>547</v>
      </c>
      <c r="H91" s="68" t="s">
        <v>410</v>
      </c>
      <c r="I91" s="31" t="s">
        <v>142</v>
      </c>
      <c r="J91" s="32">
        <v>1</v>
      </c>
      <c r="K91" s="33">
        <v>1540</v>
      </c>
      <c r="L91" s="34">
        <f t="shared" si="8"/>
        <v>246.4</v>
      </c>
      <c r="M91" s="33">
        <f t="shared" si="10"/>
        <v>1786.4</v>
      </c>
    </row>
    <row r="92" spans="1:13" x14ac:dyDescent="0.3">
      <c r="A92" s="52" t="s">
        <v>3340</v>
      </c>
      <c r="B92" s="53" t="s">
        <v>3339</v>
      </c>
      <c r="C92" s="54">
        <v>43042</v>
      </c>
      <c r="D92" s="92" t="s">
        <v>2975</v>
      </c>
      <c r="E92" s="76">
        <v>43032</v>
      </c>
      <c r="F92" s="76" t="s">
        <v>666</v>
      </c>
      <c r="G92" s="29" t="s">
        <v>80</v>
      </c>
      <c r="H92" s="68" t="s">
        <v>2976</v>
      </c>
      <c r="I92" s="31" t="s">
        <v>96</v>
      </c>
      <c r="J92" s="32">
        <v>2</v>
      </c>
      <c r="K92" s="33">
        <v>225</v>
      </c>
      <c r="L92" s="34">
        <f t="shared" si="8"/>
        <v>72</v>
      </c>
      <c r="M92" s="33">
        <f t="shared" si="10"/>
        <v>522</v>
      </c>
    </row>
    <row r="93" spans="1:13" x14ac:dyDescent="0.3">
      <c r="A93" s="52" t="s">
        <v>3340</v>
      </c>
      <c r="B93" s="53" t="s">
        <v>3339</v>
      </c>
      <c r="C93" s="54">
        <v>43042</v>
      </c>
      <c r="D93" s="92" t="s">
        <v>2975</v>
      </c>
      <c r="E93" s="76">
        <v>43032</v>
      </c>
      <c r="F93" s="76" t="s">
        <v>666</v>
      </c>
      <c r="G93" s="29" t="s">
        <v>80</v>
      </c>
      <c r="H93" s="68" t="s">
        <v>2977</v>
      </c>
      <c r="I93" s="31" t="s">
        <v>96</v>
      </c>
      <c r="J93" s="32">
        <v>1</v>
      </c>
      <c r="K93" s="33">
        <v>110</v>
      </c>
      <c r="L93" s="34">
        <f t="shared" si="8"/>
        <v>17.600000000000001</v>
      </c>
      <c r="M93" s="33">
        <f t="shared" si="10"/>
        <v>127.6</v>
      </c>
    </row>
    <row r="94" spans="1:13" x14ac:dyDescent="0.3">
      <c r="A94" s="52" t="s">
        <v>3340</v>
      </c>
      <c r="B94" s="53" t="s">
        <v>3339</v>
      </c>
      <c r="C94" s="54">
        <v>43042</v>
      </c>
      <c r="D94" s="92" t="s">
        <v>2975</v>
      </c>
      <c r="E94" s="76">
        <v>43032</v>
      </c>
      <c r="F94" s="76" t="s">
        <v>666</v>
      </c>
      <c r="G94" s="29" t="s">
        <v>80</v>
      </c>
      <c r="H94" s="68" t="s">
        <v>2978</v>
      </c>
      <c r="I94" s="31" t="s">
        <v>96</v>
      </c>
      <c r="J94" s="32">
        <v>5</v>
      </c>
      <c r="K94" s="33">
        <v>9.48</v>
      </c>
      <c r="L94" s="34">
        <f t="shared" si="8"/>
        <v>7.5840000000000014</v>
      </c>
      <c r="M94" s="33">
        <f t="shared" si="10"/>
        <v>54.984000000000009</v>
      </c>
    </row>
    <row r="95" spans="1:13" x14ac:dyDescent="0.3">
      <c r="A95" s="52" t="s">
        <v>3340</v>
      </c>
      <c r="B95" s="53" t="s">
        <v>3339</v>
      </c>
      <c r="C95" s="54">
        <v>43042</v>
      </c>
      <c r="D95" s="92" t="s">
        <v>2975</v>
      </c>
      <c r="E95" s="76">
        <v>43032</v>
      </c>
      <c r="F95" s="76" t="s">
        <v>666</v>
      </c>
      <c r="G95" s="29" t="s">
        <v>80</v>
      </c>
      <c r="H95" s="68" t="s">
        <v>472</v>
      </c>
      <c r="I95" s="31" t="s">
        <v>96</v>
      </c>
      <c r="J95" s="32">
        <v>4</v>
      </c>
      <c r="K95" s="33">
        <v>7.3323</v>
      </c>
      <c r="L95" s="34">
        <f t="shared" si="8"/>
        <v>4.692672</v>
      </c>
      <c r="M95" s="33">
        <f>J95*K95+L95-0.02</f>
        <v>34.001871999999999</v>
      </c>
    </row>
    <row r="96" spans="1:13" x14ac:dyDescent="0.3">
      <c r="A96" s="52" t="s">
        <v>3340</v>
      </c>
      <c r="B96" s="53" t="s">
        <v>3339</v>
      </c>
      <c r="C96" s="54">
        <v>43042</v>
      </c>
      <c r="D96" s="92" t="s">
        <v>2975</v>
      </c>
      <c r="E96" s="76">
        <v>43032</v>
      </c>
      <c r="F96" s="76" t="s">
        <v>666</v>
      </c>
      <c r="G96" s="29" t="s">
        <v>80</v>
      </c>
      <c r="H96" s="68" t="s">
        <v>445</v>
      </c>
      <c r="I96" s="31" t="s">
        <v>96</v>
      </c>
      <c r="J96" s="32">
        <v>2</v>
      </c>
      <c r="K96" s="33">
        <v>23</v>
      </c>
      <c r="L96" s="34">
        <f t="shared" si="8"/>
        <v>7.36</v>
      </c>
      <c r="M96" s="33">
        <f>J96*K96+L96</f>
        <v>53.36</v>
      </c>
    </row>
    <row r="97" spans="1:13" x14ac:dyDescent="0.3">
      <c r="A97" s="52" t="s">
        <v>3342</v>
      </c>
      <c r="B97" s="53" t="s">
        <v>3341</v>
      </c>
      <c r="C97" s="54">
        <v>43042</v>
      </c>
      <c r="D97" s="92" t="s">
        <v>2979</v>
      </c>
      <c r="E97" s="76">
        <v>43032</v>
      </c>
      <c r="F97" s="76" t="s">
        <v>666</v>
      </c>
      <c r="G97" s="29" t="s">
        <v>80</v>
      </c>
      <c r="H97" s="68" t="s">
        <v>478</v>
      </c>
      <c r="I97" s="31" t="s">
        <v>96</v>
      </c>
      <c r="J97" s="32">
        <v>1</v>
      </c>
      <c r="K97" s="33">
        <v>27</v>
      </c>
      <c r="L97" s="34">
        <f t="shared" ref="L97:L103" si="11">J97*K97*0.16</f>
        <v>4.32</v>
      </c>
      <c r="M97" s="33">
        <f t="shared" ref="M97:M103" si="12">J97*K97+L97</f>
        <v>31.32</v>
      </c>
    </row>
    <row r="98" spans="1:13" x14ac:dyDescent="0.3">
      <c r="A98" s="52" t="s">
        <v>3342</v>
      </c>
      <c r="B98" s="53" t="s">
        <v>3341</v>
      </c>
      <c r="C98" s="54">
        <v>43042</v>
      </c>
      <c r="D98" s="92" t="s">
        <v>2979</v>
      </c>
      <c r="E98" s="76">
        <v>43032</v>
      </c>
      <c r="F98" s="76" t="s">
        <v>666</v>
      </c>
      <c r="G98" s="29" t="s">
        <v>80</v>
      </c>
      <c r="H98" s="68" t="s">
        <v>2980</v>
      </c>
      <c r="I98" s="31" t="s">
        <v>96</v>
      </c>
      <c r="J98" s="32">
        <v>1</v>
      </c>
      <c r="K98" s="33">
        <v>125</v>
      </c>
      <c r="L98" s="34">
        <f t="shared" si="11"/>
        <v>20</v>
      </c>
      <c r="M98" s="33">
        <f t="shared" si="12"/>
        <v>145</v>
      </c>
    </row>
    <row r="99" spans="1:13" x14ac:dyDescent="0.3">
      <c r="A99" s="52" t="s">
        <v>3342</v>
      </c>
      <c r="B99" s="53" t="s">
        <v>3341</v>
      </c>
      <c r="C99" s="54">
        <v>43042</v>
      </c>
      <c r="D99" s="92" t="s">
        <v>2979</v>
      </c>
      <c r="E99" s="76">
        <v>43032</v>
      </c>
      <c r="F99" s="76" t="s">
        <v>666</v>
      </c>
      <c r="G99" s="29" t="s">
        <v>80</v>
      </c>
      <c r="H99" s="68" t="s">
        <v>596</v>
      </c>
      <c r="I99" s="31" t="s">
        <v>96</v>
      </c>
      <c r="J99" s="32">
        <v>4</v>
      </c>
      <c r="K99" s="33">
        <v>26</v>
      </c>
      <c r="L99" s="34">
        <f t="shared" si="11"/>
        <v>16.64</v>
      </c>
      <c r="M99" s="33">
        <f t="shared" si="12"/>
        <v>120.64</v>
      </c>
    </row>
    <row r="100" spans="1:13" x14ac:dyDescent="0.3">
      <c r="A100" s="52" t="s">
        <v>3342</v>
      </c>
      <c r="B100" s="53" t="s">
        <v>3341</v>
      </c>
      <c r="C100" s="54">
        <v>43042</v>
      </c>
      <c r="D100" s="92" t="s">
        <v>2979</v>
      </c>
      <c r="E100" s="76">
        <v>43032</v>
      </c>
      <c r="F100" s="76" t="s">
        <v>666</v>
      </c>
      <c r="G100" s="29" t="s">
        <v>80</v>
      </c>
      <c r="H100" s="68" t="s">
        <v>2981</v>
      </c>
      <c r="I100" s="31" t="s">
        <v>96</v>
      </c>
      <c r="J100" s="32">
        <v>1</v>
      </c>
      <c r="K100" s="33">
        <v>75</v>
      </c>
      <c r="L100" s="34">
        <f t="shared" si="11"/>
        <v>12</v>
      </c>
      <c r="M100" s="33">
        <f t="shared" si="12"/>
        <v>87</v>
      </c>
    </row>
    <row r="101" spans="1:13" x14ac:dyDescent="0.3">
      <c r="A101" s="52" t="s">
        <v>3342</v>
      </c>
      <c r="B101" s="53" t="s">
        <v>3341</v>
      </c>
      <c r="C101" s="54">
        <v>43042</v>
      </c>
      <c r="D101" s="92" t="s">
        <v>2979</v>
      </c>
      <c r="E101" s="76">
        <v>43032</v>
      </c>
      <c r="F101" s="76" t="s">
        <v>666</v>
      </c>
      <c r="G101" s="29" t="s">
        <v>80</v>
      </c>
      <c r="H101" s="68" t="s">
        <v>2982</v>
      </c>
      <c r="I101" s="31" t="s">
        <v>249</v>
      </c>
      <c r="J101" s="32">
        <v>2</v>
      </c>
      <c r="K101" s="33">
        <v>750</v>
      </c>
      <c r="L101" s="34">
        <f t="shared" si="11"/>
        <v>240</v>
      </c>
      <c r="M101" s="33">
        <f t="shared" si="12"/>
        <v>1740</v>
      </c>
    </row>
    <row r="102" spans="1:13" x14ac:dyDescent="0.3">
      <c r="A102" s="52" t="s">
        <v>3342</v>
      </c>
      <c r="B102" s="53" t="s">
        <v>3341</v>
      </c>
      <c r="C102" s="54">
        <v>43042</v>
      </c>
      <c r="D102" s="92" t="s">
        <v>2979</v>
      </c>
      <c r="E102" s="76">
        <v>43032</v>
      </c>
      <c r="F102" s="76" t="s">
        <v>666</v>
      </c>
      <c r="G102" s="29" t="s">
        <v>80</v>
      </c>
      <c r="H102" s="68" t="s">
        <v>269</v>
      </c>
      <c r="I102" s="31" t="s">
        <v>96</v>
      </c>
      <c r="J102" s="32">
        <v>1</v>
      </c>
      <c r="K102" s="33">
        <v>49</v>
      </c>
      <c r="L102" s="34">
        <f t="shared" si="11"/>
        <v>7.84</v>
      </c>
      <c r="M102" s="33">
        <f t="shared" si="12"/>
        <v>56.84</v>
      </c>
    </row>
    <row r="103" spans="1:13" x14ac:dyDescent="0.3">
      <c r="A103" s="52" t="s">
        <v>3344</v>
      </c>
      <c r="B103" s="53" t="s">
        <v>3343</v>
      </c>
      <c r="C103" s="54">
        <v>43042</v>
      </c>
      <c r="D103" s="92" t="s">
        <v>2985</v>
      </c>
      <c r="E103" s="76">
        <v>43032</v>
      </c>
      <c r="F103" s="76" t="s">
        <v>666</v>
      </c>
      <c r="G103" s="29" t="s">
        <v>80</v>
      </c>
      <c r="H103" s="68" t="s">
        <v>84</v>
      </c>
      <c r="I103" s="31" t="s">
        <v>96</v>
      </c>
      <c r="J103" s="32">
        <v>15</v>
      </c>
      <c r="K103" s="33">
        <v>95</v>
      </c>
      <c r="L103" s="34">
        <f t="shared" si="11"/>
        <v>228</v>
      </c>
      <c r="M103" s="33">
        <f t="shared" si="12"/>
        <v>1653</v>
      </c>
    </row>
    <row r="104" spans="1:13" x14ac:dyDescent="0.3">
      <c r="A104" s="52" t="s">
        <v>3344</v>
      </c>
      <c r="B104" s="53" t="s">
        <v>3343</v>
      </c>
      <c r="C104" s="54">
        <v>43042</v>
      </c>
      <c r="D104" s="92" t="s">
        <v>2985</v>
      </c>
      <c r="E104" s="76">
        <v>43032</v>
      </c>
      <c r="F104" s="76" t="s">
        <v>666</v>
      </c>
      <c r="G104" s="29" t="s">
        <v>80</v>
      </c>
      <c r="H104" s="68" t="s">
        <v>2182</v>
      </c>
      <c r="I104" s="31" t="s">
        <v>88</v>
      </c>
      <c r="J104" s="32">
        <v>25</v>
      </c>
      <c r="K104" s="33">
        <v>25</v>
      </c>
      <c r="L104" s="34">
        <f t="shared" ref="L104:L121" si="13">J104*K104*0.16</f>
        <v>100</v>
      </c>
      <c r="M104" s="33">
        <f t="shared" ref="M104:M121" si="14">J104*K104+L104</f>
        <v>725</v>
      </c>
    </row>
    <row r="105" spans="1:13" x14ac:dyDescent="0.3">
      <c r="A105" s="52" t="s">
        <v>3344</v>
      </c>
      <c r="B105" s="53" t="s">
        <v>3343</v>
      </c>
      <c r="C105" s="54">
        <v>43042</v>
      </c>
      <c r="D105" s="92" t="s">
        <v>2985</v>
      </c>
      <c r="E105" s="76">
        <v>43032</v>
      </c>
      <c r="F105" s="76" t="s">
        <v>666</v>
      </c>
      <c r="G105" s="29" t="s">
        <v>80</v>
      </c>
      <c r="H105" s="68" t="s">
        <v>2984</v>
      </c>
      <c r="I105" s="31" t="s">
        <v>88</v>
      </c>
      <c r="J105" s="32">
        <v>2</v>
      </c>
      <c r="K105" s="33">
        <v>28.45</v>
      </c>
      <c r="L105" s="34">
        <f t="shared" si="13"/>
        <v>9.1039999999999992</v>
      </c>
      <c r="M105" s="33">
        <f t="shared" si="14"/>
        <v>66.003999999999991</v>
      </c>
    </row>
    <row r="106" spans="1:13" x14ac:dyDescent="0.3">
      <c r="A106" s="52" t="s">
        <v>3344</v>
      </c>
      <c r="B106" s="53" t="s">
        <v>3343</v>
      </c>
      <c r="C106" s="54">
        <v>43042</v>
      </c>
      <c r="D106" s="92" t="s">
        <v>2985</v>
      </c>
      <c r="E106" s="76">
        <v>43032</v>
      </c>
      <c r="F106" s="76" t="s">
        <v>666</v>
      </c>
      <c r="G106" s="29" t="s">
        <v>80</v>
      </c>
      <c r="H106" s="68" t="s">
        <v>584</v>
      </c>
      <c r="I106" s="31" t="s">
        <v>88</v>
      </c>
      <c r="J106" s="32">
        <v>10</v>
      </c>
      <c r="K106" s="33">
        <v>25</v>
      </c>
      <c r="L106" s="34">
        <f t="shared" si="13"/>
        <v>40</v>
      </c>
      <c r="M106" s="33">
        <f t="shared" si="14"/>
        <v>290</v>
      </c>
    </row>
    <row r="107" spans="1:13" x14ac:dyDescent="0.3">
      <c r="A107" s="52" t="s">
        <v>3346</v>
      </c>
      <c r="B107" s="53" t="s">
        <v>3345</v>
      </c>
      <c r="C107" s="54">
        <v>43042</v>
      </c>
      <c r="D107" s="92" t="s">
        <v>2987</v>
      </c>
      <c r="E107" s="76">
        <v>43032</v>
      </c>
      <c r="F107" s="76" t="s">
        <v>630</v>
      </c>
      <c r="G107" s="29" t="s">
        <v>80</v>
      </c>
      <c r="H107" s="68" t="s">
        <v>81</v>
      </c>
      <c r="I107" s="31" t="s">
        <v>257</v>
      </c>
      <c r="J107" s="32">
        <v>20</v>
      </c>
      <c r="K107" s="33">
        <v>159.5</v>
      </c>
      <c r="L107" s="34">
        <f t="shared" si="13"/>
        <v>510.40000000000003</v>
      </c>
      <c r="M107" s="33">
        <f t="shared" si="14"/>
        <v>3700.4</v>
      </c>
    </row>
    <row r="108" spans="1:13" x14ac:dyDescent="0.3">
      <c r="A108" s="52" t="s">
        <v>3348</v>
      </c>
      <c r="B108" s="53" t="s">
        <v>3347</v>
      </c>
      <c r="C108" s="54">
        <v>43049</v>
      </c>
      <c r="D108" s="92" t="s">
        <v>3009</v>
      </c>
      <c r="E108" s="76">
        <v>43042</v>
      </c>
      <c r="F108" s="76" t="s">
        <v>630</v>
      </c>
      <c r="G108" s="29" t="s">
        <v>80</v>
      </c>
      <c r="H108" s="68" t="s">
        <v>81</v>
      </c>
      <c r="I108" s="31" t="s">
        <v>257</v>
      </c>
      <c r="J108" s="32">
        <v>20</v>
      </c>
      <c r="K108" s="33">
        <v>159.5</v>
      </c>
      <c r="L108" s="34">
        <f t="shared" si="13"/>
        <v>510.40000000000003</v>
      </c>
      <c r="M108" s="33">
        <f t="shared" si="14"/>
        <v>3700.4</v>
      </c>
    </row>
    <row r="109" spans="1:13" x14ac:dyDescent="0.3">
      <c r="A109" s="52" t="s">
        <v>3335</v>
      </c>
      <c r="B109" s="53" t="s">
        <v>3334</v>
      </c>
      <c r="C109" s="54">
        <v>43049</v>
      </c>
      <c r="D109" s="92" t="s">
        <v>3017</v>
      </c>
      <c r="E109" s="76">
        <v>43038</v>
      </c>
      <c r="F109" s="76" t="s">
        <v>804</v>
      </c>
      <c r="G109" s="29" t="s">
        <v>297</v>
      </c>
      <c r="H109" s="68" t="s">
        <v>3018</v>
      </c>
      <c r="I109" s="31" t="s">
        <v>96</v>
      </c>
      <c r="J109" s="32">
        <v>10</v>
      </c>
      <c r="K109" s="33">
        <v>600</v>
      </c>
      <c r="L109" s="34">
        <f t="shared" si="13"/>
        <v>960</v>
      </c>
      <c r="M109" s="33">
        <f t="shared" si="14"/>
        <v>6960</v>
      </c>
    </row>
    <row r="110" spans="1:13" x14ac:dyDescent="0.3">
      <c r="A110" s="52" t="s">
        <v>3335</v>
      </c>
      <c r="B110" s="53" t="s">
        <v>3334</v>
      </c>
      <c r="C110" s="54">
        <v>43049</v>
      </c>
      <c r="D110" s="92" t="s">
        <v>3017</v>
      </c>
      <c r="E110" s="76">
        <v>43038</v>
      </c>
      <c r="F110" s="76" t="s">
        <v>804</v>
      </c>
      <c r="G110" s="29" t="s">
        <v>297</v>
      </c>
      <c r="H110" s="68" t="s">
        <v>500</v>
      </c>
      <c r="I110" s="31" t="s">
        <v>96</v>
      </c>
      <c r="J110" s="32">
        <v>50</v>
      </c>
      <c r="K110" s="33">
        <v>60</v>
      </c>
      <c r="L110" s="34">
        <f t="shared" si="13"/>
        <v>480</v>
      </c>
      <c r="M110" s="33">
        <f t="shared" si="14"/>
        <v>3480</v>
      </c>
    </row>
    <row r="111" spans="1:13" ht="25.5" x14ac:dyDescent="0.3">
      <c r="A111" s="52" t="s">
        <v>3327</v>
      </c>
      <c r="B111" s="53" t="s">
        <v>3326</v>
      </c>
      <c r="C111" s="54">
        <v>43049</v>
      </c>
      <c r="D111" s="92"/>
      <c r="E111" s="76"/>
      <c r="F111" s="76" t="s">
        <v>42</v>
      </c>
      <c r="G111" s="29" t="s">
        <v>41</v>
      </c>
      <c r="H111" s="68" t="s">
        <v>3024</v>
      </c>
      <c r="I111" s="31"/>
      <c r="J111" s="32"/>
      <c r="K111" s="33"/>
      <c r="L111" s="34">
        <f t="shared" ref="L111:L117" si="15">J111*K111*0.16</f>
        <v>0</v>
      </c>
      <c r="M111" s="33">
        <v>22700</v>
      </c>
    </row>
    <row r="112" spans="1:13" x14ac:dyDescent="0.3">
      <c r="A112" s="52" t="s">
        <v>3338</v>
      </c>
      <c r="B112" s="53" t="s">
        <v>3337</v>
      </c>
      <c r="C112" s="54">
        <v>43055</v>
      </c>
      <c r="D112" s="92" t="s">
        <v>3059</v>
      </c>
      <c r="E112" s="76">
        <v>43049</v>
      </c>
      <c r="F112" s="76" t="s">
        <v>631</v>
      </c>
      <c r="G112" s="29" t="s">
        <v>214</v>
      </c>
      <c r="H112" s="68" t="s">
        <v>411</v>
      </c>
      <c r="I112" s="31" t="s">
        <v>142</v>
      </c>
      <c r="J112" s="32">
        <v>2</v>
      </c>
      <c r="K112" s="33">
        <v>1540</v>
      </c>
      <c r="L112" s="34">
        <f t="shared" si="15"/>
        <v>492.8</v>
      </c>
      <c r="M112" s="33">
        <f t="shared" ref="M112:M117" si="16">J112*K112+L112</f>
        <v>3572.8</v>
      </c>
    </row>
    <row r="113" spans="1:13" x14ac:dyDescent="0.3">
      <c r="A113" s="52" t="s">
        <v>3338</v>
      </c>
      <c r="B113" s="53" t="s">
        <v>3337</v>
      </c>
      <c r="C113" s="54">
        <v>43055</v>
      </c>
      <c r="D113" s="92" t="s">
        <v>3059</v>
      </c>
      <c r="E113" s="76">
        <v>43049</v>
      </c>
      <c r="F113" s="76" t="s">
        <v>631</v>
      </c>
      <c r="G113" s="29" t="s">
        <v>214</v>
      </c>
      <c r="H113" s="68" t="s">
        <v>410</v>
      </c>
      <c r="I113" s="31" t="s">
        <v>142</v>
      </c>
      <c r="J113" s="32">
        <v>2</v>
      </c>
      <c r="K113" s="33">
        <v>1540</v>
      </c>
      <c r="L113" s="34">
        <f t="shared" si="15"/>
        <v>492.8</v>
      </c>
      <c r="M113" s="33">
        <f t="shared" si="16"/>
        <v>3572.8</v>
      </c>
    </row>
    <row r="114" spans="1:13" ht="25.5" x14ac:dyDescent="0.3">
      <c r="A114" s="52" t="s">
        <v>3323</v>
      </c>
      <c r="B114" s="53" t="s">
        <v>3321</v>
      </c>
      <c r="C114" s="54">
        <v>43055</v>
      </c>
      <c r="D114" s="92"/>
      <c r="E114" s="76"/>
      <c r="F114" s="76" t="s">
        <v>42</v>
      </c>
      <c r="G114" s="29" t="s">
        <v>41</v>
      </c>
      <c r="H114" s="68" t="s">
        <v>3060</v>
      </c>
      <c r="I114" s="31"/>
      <c r="J114" s="32"/>
      <c r="K114" s="33"/>
      <c r="L114" s="34">
        <f t="shared" si="15"/>
        <v>0</v>
      </c>
      <c r="M114" s="33">
        <v>23100</v>
      </c>
    </row>
    <row r="115" spans="1:13" ht="25.5" x14ac:dyDescent="0.3">
      <c r="A115" s="52" t="s">
        <v>3324</v>
      </c>
      <c r="B115" s="53" t="s">
        <v>3322</v>
      </c>
      <c r="C115" s="54">
        <v>43063</v>
      </c>
      <c r="D115" s="92"/>
      <c r="E115" s="76"/>
      <c r="F115" s="76" t="s">
        <v>42</v>
      </c>
      <c r="G115" s="29" t="s">
        <v>41</v>
      </c>
      <c r="H115" s="68" t="s">
        <v>3061</v>
      </c>
      <c r="I115" s="31"/>
      <c r="J115" s="32"/>
      <c r="K115" s="33"/>
      <c r="L115" s="34">
        <f t="shared" si="15"/>
        <v>0</v>
      </c>
      <c r="M115" s="33">
        <v>22800</v>
      </c>
    </row>
    <row r="116" spans="1:13" ht="25.5" x14ac:dyDescent="0.3">
      <c r="A116" s="52" t="s">
        <v>3950</v>
      </c>
      <c r="B116" s="53" t="s">
        <v>3949</v>
      </c>
      <c r="C116" s="54">
        <v>43070</v>
      </c>
      <c r="D116" s="92"/>
      <c r="E116" s="76"/>
      <c r="F116" s="76" t="s">
        <v>42</v>
      </c>
      <c r="G116" s="29" t="s">
        <v>41</v>
      </c>
      <c r="H116" s="68" t="s">
        <v>3083</v>
      </c>
      <c r="I116" s="31"/>
      <c r="J116" s="32"/>
      <c r="K116" s="33"/>
      <c r="L116" s="34">
        <f t="shared" si="15"/>
        <v>0</v>
      </c>
      <c r="M116" s="33">
        <v>22250</v>
      </c>
    </row>
    <row r="117" spans="1:13" x14ac:dyDescent="0.3">
      <c r="A117" s="26"/>
      <c r="B117" s="26"/>
      <c r="C117" s="27"/>
      <c r="D117" s="92"/>
      <c r="E117" s="76"/>
      <c r="F117" s="76"/>
      <c r="G117" s="29"/>
      <c r="H117" s="68"/>
      <c r="I117" s="31"/>
      <c r="J117" s="32"/>
      <c r="K117" s="33"/>
      <c r="L117" s="34">
        <f t="shared" si="15"/>
        <v>0</v>
      </c>
      <c r="M117" s="33">
        <f t="shared" si="16"/>
        <v>0</v>
      </c>
    </row>
    <row r="118" spans="1:13" x14ac:dyDescent="0.3">
      <c r="A118" s="26"/>
      <c r="B118" s="26"/>
      <c r="C118" s="27"/>
      <c r="D118" s="92"/>
      <c r="E118" s="76"/>
      <c r="F118" s="76"/>
      <c r="G118" s="29"/>
      <c r="H118" s="68"/>
      <c r="I118" s="31"/>
      <c r="J118" s="32"/>
      <c r="K118" s="33"/>
      <c r="L118" s="34">
        <f t="shared" si="13"/>
        <v>0</v>
      </c>
      <c r="M118" s="33">
        <f t="shared" si="14"/>
        <v>0</v>
      </c>
    </row>
    <row r="119" spans="1:13" x14ac:dyDescent="0.3">
      <c r="A119" s="36"/>
      <c r="B119" s="36"/>
      <c r="C119" s="27"/>
      <c r="D119" s="45"/>
      <c r="E119" s="27"/>
      <c r="F119" s="37"/>
      <c r="G119" s="29"/>
      <c r="H119" s="67"/>
      <c r="I119" s="31"/>
      <c r="J119" s="32"/>
      <c r="K119" s="33"/>
      <c r="L119" s="34">
        <f t="shared" si="13"/>
        <v>0</v>
      </c>
      <c r="M119" s="33">
        <f t="shared" si="14"/>
        <v>0</v>
      </c>
    </row>
    <row r="120" spans="1:13" x14ac:dyDescent="0.3">
      <c r="A120" s="36"/>
      <c r="B120" s="36"/>
      <c r="C120" s="27"/>
      <c r="D120" s="43"/>
      <c r="E120" s="27"/>
      <c r="F120" s="27"/>
      <c r="G120" s="29"/>
      <c r="H120" s="67"/>
      <c r="I120" s="31"/>
      <c r="J120" s="32"/>
      <c r="K120" s="33"/>
      <c r="L120" s="34">
        <f t="shared" si="13"/>
        <v>0</v>
      </c>
      <c r="M120" s="33">
        <f t="shared" si="14"/>
        <v>0</v>
      </c>
    </row>
    <row r="121" spans="1:13" x14ac:dyDescent="0.3">
      <c r="A121" s="36"/>
      <c r="B121" s="36"/>
      <c r="C121" s="27"/>
      <c r="D121" s="43"/>
      <c r="E121" s="27"/>
      <c r="F121" s="27"/>
      <c r="G121" s="29"/>
      <c r="H121" s="67"/>
      <c r="I121" s="31"/>
      <c r="J121" s="32"/>
      <c r="K121" s="33"/>
      <c r="L121" s="34">
        <f t="shared" si="13"/>
        <v>0</v>
      </c>
      <c r="M121" s="33">
        <f t="shared" si="14"/>
        <v>0</v>
      </c>
    </row>
    <row r="122" spans="1:13" x14ac:dyDescent="0.3">
      <c r="A122" s="26"/>
      <c r="B122" s="26"/>
      <c r="C122" s="26"/>
      <c r="D122" s="28"/>
      <c r="E122" s="27"/>
      <c r="F122" s="27"/>
      <c r="G122" s="29"/>
      <c r="H122" s="67"/>
      <c r="I122" s="31"/>
      <c r="J122" s="32"/>
      <c r="K122" s="33"/>
      <c r="L122" s="34"/>
      <c r="M122" s="33">
        <f>SUM(M15:M121)</f>
        <v>484677.97227199993</v>
      </c>
    </row>
    <row r="124" spans="1:13" x14ac:dyDescent="0.3">
      <c r="A124" s="48" t="s">
        <v>35</v>
      </c>
      <c r="B124" s="46" t="s">
        <v>1649</v>
      </c>
    </row>
    <row r="125" spans="1:13" x14ac:dyDescent="0.3">
      <c r="A125" s="18"/>
      <c r="B125" s="15"/>
    </row>
    <row r="126" spans="1:13" x14ac:dyDescent="0.3">
      <c r="A126" s="18"/>
      <c r="B126" s="15"/>
      <c r="D126" s="62"/>
    </row>
    <row r="127" spans="1:13" x14ac:dyDescent="0.3">
      <c r="A127" s="18"/>
      <c r="B127" s="15"/>
    </row>
    <row r="128" spans="1:13" x14ac:dyDescent="0.3">
      <c r="A128" s="18"/>
      <c r="B128" s="15"/>
    </row>
    <row r="129" spans="1:13" x14ac:dyDescent="0.3">
      <c r="A129" s="18"/>
      <c r="B129" s="15"/>
    </row>
    <row r="130" spans="1:13" x14ac:dyDescent="0.3">
      <c r="A130" s="18"/>
      <c r="B130" s="15"/>
    </row>
    <row r="131" spans="1:13" x14ac:dyDescent="0.3">
      <c r="A131" s="18"/>
      <c r="B131" s="15"/>
    </row>
    <row r="132" spans="1:13" x14ac:dyDescent="0.3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x14ac:dyDescent="0.3">
      <c r="A133" s="261" t="s">
        <v>27</v>
      </c>
      <c r="B133" s="261"/>
      <c r="C133" s="261"/>
      <c r="D133" s="39"/>
      <c r="E133" s="261" t="s">
        <v>28</v>
      </c>
      <c r="F133" s="261"/>
      <c r="G133" s="39"/>
      <c r="H133" s="164" t="s">
        <v>29</v>
      </c>
      <c r="I133" s="39"/>
      <c r="J133" s="41"/>
      <c r="K133" s="164" t="s">
        <v>30</v>
      </c>
      <c r="L133" s="41"/>
      <c r="M133" s="39"/>
    </row>
    <row r="134" spans="1:13" ht="13.9" customHeight="1" x14ac:dyDescent="0.3">
      <c r="A134" s="263" t="s">
        <v>0</v>
      </c>
      <c r="B134" s="263"/>
      <c r="C134" s="263"/>
      <c r="D134" s="39"/>
      <c r="E134" s="262" t="s">
        <v>1</v>
      </c>
      <c r="F134" s="262"/>
      <c r="G134" s="39"/>
      <c r="H134" s="42" t="s">
        <v>2</v>
      </c>
      <c r="I134" s="39"/>
      <c r="J134" s="262" t="s">
        <v>31</v>
      </c>
      <c r="K134" s="262"/>
      <c r="L134" s="262"/>
      <c r="M134" s="39"/>
    </row>
    <row r="135" spans="1:13" x14ac:dyDescent="0.3">
      <c r="A135" s="253"/>
      <c r="B135" s="253"/>
      <c r="C135" s="253"/>
    </row>
    <row r="136" spans="1:13" s="15" customFormat="1" ht="15" customHeight="1" x14ac:dyDescent="0.25">
      <c r="A136" s="257" t="s">
        <v>6</v>
      </c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</row>
  </sheetData>
  <customSheetViews>
    <customSheetView guid="{B46C6F73-E576-4327-952E-D30557363BE2}" showPageBreaks="1" topLeftCell="H101">
      <selection activeCell="L124" sqref="L12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1">
      <selection activeCell="L124" sqref="L124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36:M136"/>
    <mergeCell ref="A12:B12"/>
    <mergeCell ref="C12:G12"/>
    <mergeCell ref="I12:M12"/>
    <mergeCell ref="E133:F133"/>
    <mergeCell ref="E134:F134"/>
    <mergeCell ref="J134:L134"/>
    <mergeCell ref="A133:C133"/>
    <mergeCell ref="A134:C134"/>
    <mergeCell ref="A1:M1"/>
    <mergeCell ref="A8:B8"/>
    <mergeCell ref="A10:C11"/>
    <mergeCell ref="G10:H10"/>
    <mergeCell ref="L10:M10"/>
    <mergeCell ref="G11:H11"/>
  </mergeCells>
  <hyperlinks>
    <hyperlink ref="K9:M9" location="'Instructivo Anexo 1'!A1" display="INSTRUCTIVO"/>
    <hyperlink ref="G10:H10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09"/>
  <sheetViews>
    <sheetView zoomScaleNormal="100" workbookViewId="0">
      <selection activeCell="F7" sqref="F7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239" customWidth="1"/>
    <col min="5" max="5" width="12.7109375" style="1" customWidth="1"/>
    <col min="6" max="6" width="16.42578125" style="1" customWidth="1"/>
    <col min="7" max="7" width="20.14062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00"/>
      <c r="B2" s="100"/>
      <c r="C2" s="100"/>
      <c r="D2" s="24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.75" x14ac:dyDescent="0.3">
      <c r="A3" s="100"/>
      <c r="B3" s="100"/>
      <c r="C3" s="100"/>
      <c r="D3" s="24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8.75" x14ac:dyDescent="0.3">
      <c r="A4" s="100"/>
      <c r="B4" s="100"/>
      <c r="C4" s="100"/>
      <c r="D4" s="24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8.75" x14ac:dyDescent="0.3">
      <c r="A5" s="99" t="s">
        <v>7</v>
      </c>
      <c r="B5" s="48" t="s">
        <v>8</v>
      </c>
      <c r="C5" s="100"/>
      <c r="D5" s="24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9" customHeight="1" x14ac:dyDescent="0.3">
      <c r="A6" s="18"/>
      <c r="B6" s="18"/>
      <c r="C6" s="100"/>
      <c r="D6" s="240"/>
      <c r="E6" s="100"/>
      <c r="F6" s="100"/>
      <c r="G6" s="100"/>
      <c r="H6" s="100"/>
      <c r="I6" s="100"/>
      <c r="J6" s="100"/>
      <c r="K6" s="100"/>
      <c r="L6" s="100"/>
      <c r="M6" s="100"/>
    </row>
    <row r="7" spans="1:13" x14ac:dyDescent="0.3">
      <c r="A7" s="265" t="s">
        <v>3980</v>
      </c>
      <c r="B7" s="265"/>
      <c r="C7" s="25"/>
      <c r="D7" s="241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242" t="s">
        <v>3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243" t="s">
        <v>4</v>
      </c>
      <c r="E10" s="20" t="s">
        <v>5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72" t="s">
        <v>382</v>
      </c>
      <c r="D11" s="272"/>
      <c r="E11" s="272"/>
      <c r="F11" s="272"/>
      <c r="G11" s="272"/>
      <c r="H11" s="8" t="s">
        <v>13</v>
      </c>
      <c r="I11" s="260" t="s">
        <v>4039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244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45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89.25" x14ac:dyDescent="0.3">
      <c r="A14" s="117" t="s">
        <v>1062</v>
      </c>
      <c r="B14" s="114" t="s">
        <v>1063</v>
      </c>
      <c r="C14" s="118">
        <v>42907</v>
      </c>
      <c r="D14" s="246">
        <v>1060</v>
      </c>
      <c r="E14" s="76">
        <v>42892</v>
      </c>
      <c r="F14" s="114" t="s">
        <v>1061</v>
      </c>
      <c r="G14" s="29" t="s">
        <v>383</v>
      </c>
      <c r="H14" s="50" t="s">
        <v>384</v>
      </c>
      <c r="I14" s="50" t="s">
        <v>386</v>
      </c>
      <c r="J14" s="78">
        <v>1</v>
      </c>
      <c r="K14" s="50">
        <v>750</v>
      </c>
      <c r="L14" s="34">
        <f t="shared" ref="L14:L25" si="0">J14*K14*0.16</f>
        <v>120</v>
      </c>
      <c r="M14" s="33">
        <f t="shared" ref="M14:M25" si="1">J14*K14+L14</f>
        <v>870</v>
      </c>
    </row>
    <row r="15" spans="1:13" x14ac:dyDescent="0.3">
      <c r="A15" s="117" t="s">
        <v>1062</v>
      </c>
      <c r="B15" s="114" t="s">
        <v>1063</v>
      </c>
      <c r="C15" s="118">
        <v>42907</v>
      </c>
      <c r="D15" s="246">
        <v>1060</v>
      </c>
      <c r="E15" s="76">
        <v>42892</v>
      </c>
      <c r="F15" s="114" t="s">
        <v>1061</v>
      </c>
      <c r="G15" s="29" t="s">
        <v>383</v>
      </c>
      <c r="H15" s="50" t="s">
        <v>385</v>
      </c>
      <c r="I15" s="50" t="s">
        <v>387</v>
      </c>
      <c r="J15" s="78">
        <v>1</v>
      </c>
      <c r="K15" s="50">
        <v>700</v>
      </c>
      <c r="L15" s="34">
        <f t="shared" si="0"/>
        <v>112</v>
      </c>
      <c r="M15" s="33">
        <f t="shared" si="1"/>
        <v>812</v>
      </c>
    </row>
    <row r="16" spans="1:13" ht="89.25" x14ac:dyDescent="0.3">
      <c r="A16" s="117" t="s">
        <v>1064</v>
      </c>
      <c r="B16" s="114" t="s">
        <v>1065</v>
      </c>
      <c r="C16" s="118">
        <v>42907</v>
      </c>
      <c r="D16" s="246">
        <v>1061</v>
      </c>
      <c r="E16" s="76">
        <v>42892</v>
      </c>
      <c r="F16" s="114" t="s">
        <v>1061</v>
      </c>
      <c r="G16" s="29" t="s">
        <v>383</v>
      </c>
      <c r="H16" s="50" t="s">
        <v>388</v>
      </c>
      <c r="I16" s="50" t="s">
        <v>389</v>
      </c>
      <c r="J16" s="78">
        <v>1</v>
      </c>
      <c r="K16" s="50">
        <v>7800</v>
      </c>
      <c r="L16" s="34">
        <f t="shared" si="0"/>
        <v>1248</v>
      </c>
      <c r="M16" s="33">
        <f t="shared" si="1"/>
        <v>9048</v>
      </c>
    </row>
    <row r="17" spans="1:13" ht="89.25" x14ac:dyDescent="0.3">
      <c r="A17" s="117" t="s">
        <v>1066</v>
      </c>
      <c r="B17" s="114" t="s">
        <v>1067</v>
      </c>
      <c r="C17" s="118">
        <v>42907</v>
      </c>
      <c r="D17" s="231" t="s">
        <v>390</v>
      </c>
      <c r="E17" s="76">
        <v>42892</v>
      </c>
      <c r="F17" s="114" t="s">
        <v>1061</v>
      </c>
      <c r="G17" s="29" t="s">
        <v>383</v>
      </c>
      <c r="H17" s="77" t="s">
        <v>391</v>
      </c>
      <c r="I17" s="50" t="s">
        <v>386</v>
      </c>
      <c r="J17" s="78">
        <v>1</v>
      </c>
      <c r="K17" s="91">
        <v>800</v>
      </c>
      <c r="L17" s="34">
        <f t="shared" si="0"/>
        <v>128</v>
      </c>
      <c r="M17" s="33">
        <f t="shared" si="1"/>
        <v>928</v>
      </c>
    </row>
    <row r="18" spans="1:13" x14ac:dyDescent="0.3">
      <c r="A18" s="117" t="s">
        <v>1066</v>
      </c>
      <c r="B18" s="114" t="s">
        <v>1067</v>
      </c>
      <c r="C18" s="118">
        <v>42907</v>
      </c>
      <c r="D18" s="231" t="s">
        <v>390</v>
      </c>
      <c r="E18" s="76">
        <v>42892</v>
      </c>
      <c r="F18" s="114" t="s">
        <v>1061</v>
      </c>
      <c r="G18" s="29" t="s">
        <v>383</v>
      </c>
      <c r="H18" s="67" t="s">
        <v>385</v>
      </c>
      <c r="I18" s="31" t="s">
        <v>387</v>
      </c>
      <c r="J18" s="32">
        <v>1</v>
      </c>
      <c r="K18" s="33">
        <v>500</v>
      </c>
      <c r="L18" s="34">
        <f t="shared" si="0"/>
        <v>80</v>
      </c>
      <c r="M18" s="33">
        <f t="shared" si="1"/>
        <v>580</v>
      </c>
    </row>
    <row r="19" spans="1:13" ht="89.25" x14ac:dyDescent="0.3">
      <c r="A19" s="117" t="s">
        <v>1068</v>
      </c>
      <c r="B19" s="114" t="s">
        <v>1069</v>
      </c>
      <c r="C19" s="118">
        <v>42907</v>
      </c>
      <c r="D19" s="231" t="s">
        <v>392</v>
      </c>
      <c r="E19" s="76">
        <v>42892</v>
      </c>
      <c r="F19" s="114" t="s">
        <v>1061</v>
      </c>
      <c r="G19" s="29" t="s">
        <v>383</v>
      </c>
      <c r="H19" s="67" t="s">
        <v>393</v>
      </c>
      <c r="I19" s="31" t="s">
        <v>386</v>
      </c>
      <c r="J19" s="32">
        <v>2</v>
      </c>
      <c r="K19" s="33">
        <v>800</v>
      </c>
      <c r="L19" s="34">
        <f t="shared" si="0"/>
        <v>256</v>
      </c>
      <c r="M19" s="33">
        <f t="shared" si="1"/>
        <v>1856</v>
      </c>
    </row>
    <row r="20" spans="1:13" s="14" customFormat="1" ht="12.75" x14ac:dyDescent="0.2">
      <c r="A20" s="117" t="s">
        <v>1068</v>
      </c>
      <c r="B20" s="114" t="s">
        <v>1069</v>
      </c>
      <c r="C20" s="118">
        <v>42907</v>
      </c>
      <c r="D20" s="231" t="s">
        <v>392</v>
      </c>
      <c r="E20" s="76">
        <v>42892</v>
      </c>
      <c r="F20" s="114" t="s">
        <v>1061</v>
      </c>
      <c r="G20" s="29" t="s">
        <v>383</v>
      </c>
      <c r="H20" s="67" t="s">
        <v>385</v>
      </c>
      <c r="I20" s="31" t="s">
        <v>387</v>
      </c>
      <c r="J20" s="32">
        <v>2</v>
      </c>
      <c r="K20" s="33">
        <v>500</v>
      </c>
      <c r="L20" s="34">
        <f t="shared" si="0"/>
        <v>160</v>
      </c>
      <c r="M20" s="33">
        <f t="shared" si="1"/>
        <v>1160</v>
      </c>
    </row>
    <row r="21" spans="1:13" ht="76.5" x14ac:dyDescent="0.3">
      <c r="A21" s="52" t="s">
        <v>1516</v>
      </c>
      <c r="B21" s="53" t="s">
        <v>1515</v>
      </c>
      <c r="C21" s="54">
        <v>42926</v>
      </c>
      <c r="D21" s="231" t="s">
        <v>563</v>
      </c>
      <c r="E21" s="76">
        <v>42831</v>
      </c>
      <c r="F21" s="76" t="s">
        <v>1061</v>
      </c>
      <c r="G21" s="29" t="s">
        <v>383</v>
      </c>
      <c r="H21" s="68" t="s">
        <v>564</v>
      </c>
      <c r="I21" s="31" t="s">
        <v>569</v>
      </c>
      <c r="J21" s="32">
        <v>3</v>
      </c>
      <c r="K21" s="33">
        <v>1500</v>
      </c>
      <c r="L21" s="34">
        <f t="shared" si="0"/>
        <v>720</v>
      </c>
      <c r="M21" s="33">
        <f t="shared" si="1"/>
        <v>5220</v>
      </c>
    </row>
    <row r="22" spans="1:13" ht="63.75" x14ac:dyDescent="0.3">
      <c r="A22" s="52" t="s">
        <v>1516</v>
      </c>
      <c r="B22" s="53" t="s">
        <v>1515</v>
      </c>
      <c r="C22" s="54">
        <v>42926</v>
      </c>
      <c r="D22" s="231" t="s">
        <v>563</v>
      </c>
      <c r="E22" s="76">
        <v>42831</v>
      </c>
      <c r="F22" s="76" t="s">
        <v>1061</v>
      </c>
      <c r="G22" s="29" t="s">
        <v>383</v>
      </c>
      <c r="H22" s="68" t="s">
        <v>565</v>
      </c>
      <c r="I22" s="31" t="s">
        <v>570</v>
      </c>
      <c r="J22" s="32">
        <v>60</v>
      </c>
      <c r="K22" s="33">
        <v>250</v>
      </c>
      <c r="L22" s="34">
        <f t="shared" si="0"/>
        <v>2400</v>
      </c>
      <c r="M22" s="33">
        <f t="shared" si="1"/>
        <v>17400</v>
      </c>
    </row>
    <row r="23" spans="1:13" ht="25.5" x14ac:dyDescent="0.3">
      <c r="A23" s="52" t="s">
        <v>1516</v>
      </c>
      <c r="B23" s="53" t="s">
        <v>1515</v>
      </c>
      <c r="C23" s="54">
        <v>42926</v>
      </c>
      <c r="D23" s="231" t="s">
        <v>563</v>
      </c>
      <c r="E23" s="76">
        <v>42831</v>
      </c>
      <c r="F23" s="76" t="s">
        <v>1061</v>
      </c>
      <c r="G23" s="29" t="s">
        <v>383</v>
      </c>
      <c r="H23" s="68" t="s">
        <v>566</v>
      </c>
      <c r="I23" s="31" t="s">
        <v>571</v>
      </c>
      <c r="J23" s="32">
        <v>1</v>
      </c>
      <c r="K23" s="33">
        <v>300</v>
      </c>
      <c r="L23" s="34">
        <f t="shared" si="0"/>
        <v>48</v>
      </c>
      <c r="M23" s="33">
        <f t="shared" si="1"/>
        <v>348</v>
      </c>
    </row>
    <row r="24" spans="1:13" ht="89.25" x14ac:dyDescent="0.3">
      <c r="A24" s="52" t="s">
        <v>1516</v>
      </c>
      <c r="B24" s="53" t="s">
        <v>1515</v>
      </c>
      <c r="C24" s="54">
        <v>42926</v>
      </c>
      <c r="D24" s="231" t="s">
        <v>563</v>
      </c>
      <c r="E24" s="76">
        <v>42831</v>
      </c>
      <c r="F24" s="76" t="s">
        <v>1061</v>
      </c>
      <c r="G24" s="29" t="s">
        <v>383</v>
      </c>
      <c r="H24" s="68" t="s">
        <v>567</v>
      </c>
      <c r="I24" s="31" t="s">
        <v>569</v>
      </c>
      <c r="J24" s="32">
        <v>2</v>
      </c>
      <c r="K24" s="33">
        <v>1600</v>
      </c>
      <c r="L24" s="34">
        <f t="shared" si="0"/>
        <v>512</v>
      </c>
      <c r="M24" s="33">
        <f t="shared" si="1"/>
        <v>3712</v>
      </c>
    </row>
    <row r="25" spans="1:13" ht="51" x14ac:dyDescent="0.3">
      <c r="A25" s="52" t="s">
        <v>1516</v>
      </c>
      <c r="B25" s="53" t="s">
        <v>1515</v>
      </c>
      <c r="C25" s="54">
        <v>42926</v>
      </c>
      <c r="D25" s="231" t="s">
        <v>563</v>
      </c>
      <c r="E25" s="76">
        <v>42831</v>
      </c>
      <c r="F25" s="76" t="s">
        <v>1061</v>
      </c>
      <c r="G25" s="29" t="s">
        <v>383</v>
      </c>
      <c r="H25" s="67" t="s">
        <v>568</v>
      </c>
      <c r="I25" s="31" t="s">
        <v>387</v>
      </c>
      <c r="J25" s="32">
        <v>1</v>
      </c>
      <c r="K25" s="33">
        <v>800</v>
      </c>
      <c r="L25" s="34">
        <f t="shared" si="0"/>
        <v>128</v>
      </c>
      <c r="M25" s="33">
        <f t="shared" si="1"/>
        <v>928</v>
      </c>
    </row>
    <row r="26" spans="1:13" ht="76.5" x14ac:dyDescent="0.3">
      <c r="A26" s="52" t="s">
        <v>2944</v>
      </c>
      <c r="B26" s="53" t="s">
        <v>2943</v>
      </c>
      <c r="C26" s="54">
        <v>43024</v>
      </c>
      <c r="D26" s="231" t="s">
        <v>2471</v>
      </c>
      <c r="E26" s="76">
        <v>42992</v>
      </c>
      <c r="F26" s="76" t="s">
        <v>1061</v>
      </c>
      <c r="G26" s="29" t="s">
        <v>383</v>
      </c>
      <c r="H26" s="67" t="s">
        <v>2472</v>
      </c>
      <c r="I26" s="31" t="s">
        <v>570</v>
      </c>
      <c r="J26" s="32">
        <v>11</v>
      </c>
      <c r="K26" s="33">
        <v>250</v>
      </c>
      <c r="L26" s="34">
        <f t="shared" ref="L26:L36" si="2">J26*K26*0.16</f>
        <v>440</v>
      </c>
      <c r="M26" s="33">
        <f t="shared" ref="M26:M36" si="3">J26*K26+L26</f>
        <v>3190</v>
      </c>
    </row>
    <row r="27" spans="1:13" ht="25.5" x14ac:dyDescent="0.3">
      <c r="A27" s="52" t="s">
        <v>2944</v>
      </c>
      <c r="B27" s="53" t="s">
        <v>2943</v>
      </c>
      <c r="C27" s="54">
        <v>43024</v>
      </c>
      <c r="D27" s="231" t="s">
        <v>2471</v>
      </c>
      <c r="E27" s="76">
        <v>42992</v>
      </c>
      <c r="F27" s="76" t="s">
        <v>1061</v>
      </c>
      <c r="G27" s="29" t="s">
        <v>383</v>
      </c>
      <c r="H27" s="67" t="s">
        <v>2473</v>
      </c>
      <c r="I27" s="31" t="s">
        <v>570</v>
      </c>
      <c r="J27" s="32">
        <v>6</v>
      </c>
      <c r="K27" s="33">
        <v>250</v>
      </c>
      <c r="L27" s="34">
        <f t="shared" si="2"/>
        <v>240</v>
      </c>
      <c r="M27" s="33">
        <f t="shared" si="3"/>
        <v>1740</v>
      </c>
    </row>
    <row r="28" spans="1:13" ht="63.75" x14ac:dyDescent="0.3">
      <c r="A28" s="52" t="s">
        <v>2944</v>
      </c>
      <c r="B28" s="53" t="s">
        <v>2943</v>
      </c>
      <c r="C28" s="54">
        <v>43024</v>
      </c>
      <c r="D28" s="231" t="s">
        <v>2471</v>
      </c>
      <c r="E28" s="76">
        <v>42992</v>
      </c>
      <c r="F28" s="76" t="s">
        <v>1061</v>
      </c>
      <c r="G28" s="29" t="s">
        <v>383</v>
      </c>
      <c r="H28" s="67" t="s">
        <v>2474</v>
      </c>
      <c r="I28" s="31" t="s">
        <v>569</v>
      </c>
      <c r="J28" s="32">
        <v>1</v>
      </c>
      <c r="K28" s="33">
        <v>1000</v>
      </c>
      <c r="L28" s="34">
        <f t="shared" si="2"/>
        <v>160</v>
      </c>
      <c r="M28" s="33">
        <f t="shared" si="3"/>
        <v>1160</v>
      </c>
    </row>
    <row r="29" spans="1:13" ht="25.5" x14ac:dyDescent="0.3">
      <c r="A29" s="52" t="s">
        <v>2944</v>
      </c>
      <c r="B29" s="53" t="s">
        <v>2943</v>
      </c>
      <c r="C29" s="54">
        <v>43024</v>
      </c>
      <c r="D29" s="231" t="s">
        <v>2471</v>
      </c>
      <c r="E29" s="76">
        <v>42992</v>
      </c>
      <c r="F29" s="76" t="s">
        <v>1061</v>
      </c>
      <c r="G29" s="29" t="s">
        <v>383</v>
      </c>
      <c r="H29" s="67" t="s">
        <v>2475</v>
      </c>
      <c r="I29" s="31" t="s">
        <v>570</v>
      </c>
      <c r="J29" s="32">
        <v>3</v>
      </c>
      <c r="K29" s="33">
        <v>250</v>
      </c>
      <c r="L29" s="34">
        <f t="shared" si="2"/>
        <v>120</v>
      </c>
      <c r="M29" s="33">
        <f t="shared" si="3"/>
        <v>870</v>
      </c>
    </row>
    <row r="30" spans="1:13" ht="25.5" x14ac:dyDescent="0.3">
      <c r="A30" s="52" t="s">
        <v>2944</v>
      </c>
      <c r="B30" s="53" t="s">
        <v>2943</v>
      </c>
      <c r="C30" s="54">
        <v>43024</v>
      </c>
      <c r="D30" s="231" t="s">
        <v>2471</v>
      </c>
      <c r="E30" s="76">
        <v>42992</v>
      </c>
      <c r="F30" s="76" t="s">
        <v>1061</v>
      </c>
      <c r="G30" s="29" t="s">
        <v>383</v>
      </c>
      <c r="H30" s="67" t="s">
        <v>2476</v>
      </c>
      <c r="I30" s="31" t="s">
        <v>570</v>
      </c>
      <c r="J30" s="32">
        <v>2</v>
      </c>
      <c r="K30" s="33">
        <v>250</v>
      </c>
      <c r="L30" s="34">
        <f t="shared" si="2"/>
        <v>80</v>
      </c>
      <c r="M30" s="33">
        <f t="shared" si="3"/>
        <v>580</v>
      </c>
    </row>
    <row r="31" spans="1:13" ht="38.25" x14ac:dyDescent="0.3">
      <c r="A31" s="52" t="s">
        <v>2944</v>
      </c>
      <c r="B31" s="53" t="s">
        <v>2943</v>
      </c>
      <c r="C31" s="54">
        <v>43024</v>
      </c>
      <c r="D31" s="231" t="s">
        <v>2471</v>
      </c>
      <c r="E31" s="76">
        <v>42992</v>
      </c>
      <c r="F31" s="76" t="s">
        <v>1061</v>
      </c>
      <c r="G31" s="29" t="s">
        <v>383</v>
      </c>
      <c r="H31" s="67" t="s">
        <v>2477</v>
      </c>
      <c r="I31" s="31" t="s">
        <v>2482</v>
      </c>
      <c r="J31" s="32">
        <v>1</v>
      </c>
      <c r="K31" s="33">
        <v>300</v>
      </c>
      <c r="L31" s="34">
        <f t="shared" si="2"/>
        <v>48</v>
      </c>
      <c r="M31" s="33">
        <f t="shared" si="3"/>
        <v>348</v>
      </c>
    </row>
    <row r="32" spans="1:13" ht="89.25" x14ac:dyDescent="0.3">
      <c r="A32" s="52" t="s">
        <v>2944</v>
      </c>
      <c r="B32" s="53" t="s">
        <v>2943</v>
      </c>
      <c r="C32" s="54">
        <v>43024</v>
      </c>
      <c r="D32" s="231" t="s">
        <v>2471</v>
      </c>
      <c r="E32" s="76">
        <v>42992</v>
      </c>
      <c r="F32" s="76" t="s">
        <v>1061</v>
      </c>
      <c r="G32" s="29" t="s">
        <v>383</v>
      </c>
      <c r="H32" s="67" t="s">
        <v>2478</v>
      </c>
      <c r="I32" s="31" t="s">
        <v>569</v>
      </c>
      <c r="J32" s="32">
        <v>1</v>
      </c>
      <c r="K32" s="33">
        <v>1300</v>
      </c>
      <c r="L32" s="34">
        <f t="shared" si="2"/>
        <v>208</v>
      </c>
      <c r="M32" s="33">
        <f t="shared" si="3"/>
        <v>1508</v>
      </c>
    </row>
    <row r="33" spans="1:13" ht="25.5" x14ac:dyDescent="0.3">
      <c r="A33" s="52" t="s">
        <v>2944</v>
      </c>
      <c r="B33" s="53" t="s">
        <v>2943</v>
      </c>
      <c r="C33" s="54">
        <v>43024</v>
      </c>
      <c r="D33" s="231" t="s">
        <v>2471</v>
      </c>
      <c r="E33" s="76">
        <v>42992</v>
      </c>
      <c r="F33" s="76" t="s">
        <v>1061</v>
      </c>
      <c r="G33" s="29" t="s">
        <v>383</v>
      </c>
      <c r="H33" s="67" t="s">
        <v>1155</v>
      </c>
      <c r="I33" s="31" t="s">
        <v>570</v>
      </c>
      <c r="J33" s="32">
        <v>5</v>
      </c>
      <c r="K33" s="33">
        <v>250</v>
      </c>
      <c r="L33" s="34">
        <f t="shared" si="2"/>
        <v>200</v>
      </c>
      <c r="M33" s="33">
        <f t="shared" si="3"/>
        <v>1450</v>
      </c>
    </row>
    <row r="34" spans="1:13" ht="38.25" x14ac:dyDescent="0.3">
      <c r="A34" s="52" t="s">
        <v>2944</v>
      </c>
      <c r="B34" s="53" t="s">
        <v>2943</v>
      </c>
      <c r="C34" s="54">
        <v>43024</v>
      </c>
      <c r="D34" s="231" t="s">
        <v>2471</v>
      </c>
      <c r="E34" s="76">
        <v>42992</v>
      </c>
      <c r="F34" s="76" t="s">
        <v>1061</v>
      </c>
      <c r="G34" s="29" t="s">
        <v>383</v>
      </c>
      <c r="H34" s="67" t="s">
        <v>2479</v>
      </c>
      <c r="I34" s="31" t="s">
        <v>386</v>
      </c>
      <c r="J34" s="32">
        <v>13</v>
      </c>
      <c r="K34" s="33">
        <v>740</v>
      </c>
      <c r="L34" s="34">
        <f t="shared" si="2"/>
        <v>1539.2</v>
      </c>
      <c r="M34" s="33">
        <f t="shared" si="3"/>
        <v>11159.2</v>
      </c>
    </row>
    <row r="35" spans="1:13" ht="51" x14ac:dyDescent="0.3">
      <c r="A35" s="52" t="s">
        <v>2944</v>
      </c>
      <c r="B35" s="53" t="s">
        <v>2943</v>
      </c>
      <c r="C35" s="54">
        <v>43024</v>
      </c>
      <c r="D35" s="231" t="s">
        <v>2471</v>
      </c>
      <c r="E35" s="76">
        <v>42992</v>
      </c>
      <c r="F35" s="76" t="s">
        <v>1061</v>
      </c>
      <c r="G35" s="29" t="s">
        <v>383</v>
      </c>
      <c r="H35" s="67" t="s">
        <v>2480</v>
      </c>
      <c r="I35" s="31" t="s">
        <v>386</v>
      </c>
      <c r="J35" s="32">
        <v>10</v>
      </c>
      <c r="K35" s="33">
        <v>800</v>
      </c>
      <c r="L35" s="34">
        <f t="shared" si="2"/>
        <v>1280</v>
      </c>
      <c r="M35" s="33">
        <f t="shared" si="3"/>
        <v>9280</v>
      </c>
    </row>
    <row r="36" spans="1:13" ht="25.5" x14ac:dyDescent="0.3">
      <c r="A36" s="52" t="s">
        <v>2944</v>
      </c>
      <c r="B36" s="53" t="s">
        <v>2943</v>
      </c>
      <c r="C36" s="54">
        <v>43024</v>
      </c>
      <c r="D36" s="231" t="s">
        <v>2471</v>
      </c>
      <c r="E36" s="76">
        <v>42992</v>
      </c>
      <c r="F36" s="76" t="s">
        <v>1061</v>
      </c>
      <c r="G36" s="29" t="s">
        <v>383</v>
      </c>
      <c r="H36" s="67" t="s">
        <v>2481</v>
      </c>
      <c r="I36" s="31" t="s">
        <v>2483</v>
      </c>
      <c r="J36" s="32">
        <v>2</v>
      </c>
      <c r="K36" s="33">
        <v>4000</v>
      </c>
      <c r="L36" s="34">
        <f t="shared" si="2"/>
        <v>1280</v>
      </c>
      <c r="M36" s="33">
        <f t="shared" si="3"/>
        <v>9280</v>
      </c>
    </row>
    <row r="37" spans="1:13" ht="63.75" x14ac:dyDescent="0.3">
      <c r="A37" s="52" t="s">
        <v>2946</v>
      </c>
      <c r="B37" s="53" t="s">
        <v>2945</v>
      </c>
      <c r="C37" s="54">
        <v>43024</v>
      </c>
      <c r="D37" s="231" t="s">
        <v>2484</v>
      </c>
      <c r="E37" s="76">
        <v>42992</v>
      </c>
      <c r="F37" s="76" t="s">
        <v>1061</v>
      </c>
      <c r="G37" s="29" t="s">
        <v>383</v>
      </c>
      <c r="H37" s="67" t="s">
        <v>2485</v>
      </c>
      <c r="I37" s="31" t="s">
        <v>569</v>
      </c>
      <c r="J37" s="32">
        <v>1</v>
      </c>
      <c r="K37" s="33">
        <v>1300</v>
      </c>
      <c r="L37" s="34">
        <f t="shared" ref="L37:L45" si="4">J37*K37*0.16</f>
        <v>208</v>
      </c>
      <c r="M37" s="33">
        <f t="shared" ref="M37:M45" si="5">J37*K37+L37</f>
        <v>1508</v>
      </c>
    </row>
    <row r="38" spans="1:13" ht="25.5" x14ac:dyDescent="0.3">
      <c r="A38" s="52" t="s">
        <v>2946</v>
      </c>
      <c r="B38" s="53" t="s">
        <v>2945</v>
      </c>
      <c r="C38" s="54">
        <v>43024</v>
      </c>
      <c r="D38" s="231" t="s">
        <v>2484</v>
      </c>
      <c r="E38" s="76">
        <v>42992</v>
      </c>
      <c r="F38" s="76" t="s">
        <v>1061</v>
      </c>
      <c r="G38" s="29" t="s">
        <v>383</v>
      </c>
      <c r="H38" s="67" t="s">
        <v>1155</v>
      </c>
      <c r="I38" s="31" t="s">
        <v>570</v>
      </c>
      <c r="J38" s="32">
        <v>3</v>
      </c>
      <c r="K38" s="33">
        <v>250</v>
      </c>
      <c r="L38" s="34">
        <f t="shared" si="4"/>
        <v>120</v>
      </c>
      <c r="M38" s="33">
        <f t="shared" si="5"/>
        <v>870</v>
      </c>
    </row>
    <row r="39" spans="1:13" ht="63.75" x14ac:dyDescent="0.3">
      <c r="A39" s="52" t="s">
        <v>2946</v>
      </c>
      <c r="B39" s="53" t="s">
        <v>2945</v>
      </c>
      <c r="C39" s="54">
        <v>43024</v>
      </c>
      <c r="D39" s="231" t="s">
        <v>2484</v>
      </c>
      <c r="E39" s="76">
        <v>42992</v>
      </c>
      <c r="F39" s="76" t="s">
        <v>1061</v>
      </c>
      <c r="G39" s="29" t="s">
        <v>383</v>
      </c>
      <c r="H39" s="67" t="s">
        <v>2486</v>
      </c>
      <c r="I39" s="31" t="s">
        <v>569</v>
      </c>
      <c r="J39" s="32">
        <v>1</v>
      </c>
      <c r="K39" s="33">
        <v>1000</v>
      </c>
      <c r="L39" s="34">
        <f t="shared" si="4"/>
        <v>160</v>
      </c>
      <c r="M39" s="33">
        <f t="shared" si="5"/>
        <v>1160</v>
      </c>
    </row>
    <row r="40" spans="1:13" ht="25.5" x14ac:dyDescent="0.3">
      <c r="A40" s="52" t="s">
        <v>2946</v>
      </c>
      <c r="B40" s="53" t="s">
        <v>2945</v>
      </c>
      <c r="C40" s="54">
        <v>43024</v>
      </c>
      <c r="D40" s="231" t="s">
        <v>2484</v>
      </c>
      <c r="E40" s="76">
        <v>42992</v>
      </c>
      <c r="F40" s="76" t="s">
        <v>1061</v>
      </c>
      <c r="G40" s="29" t="s">
        <v>383</v>
      </c>
      <c r="H40" s="67" t="s">
        <v>2487</v>
      </c>
      <c r="I40" s="31" t="s">
        <v>570</v>
      </c>
      <c r="J40" s="32">
        <v>4</v>
      </c>
      <c r="K40" s="33">
        <v>250</v>
      </c>
      <c r="L40" s="34">
        <f t="shared" si="4"/>
        <v>160</v>
      </c>
      <c r="M40" s="33">
        <f t="shared" si="5"/>
        <v>1160</v>
      </c>
    </row>
    <row r="41" spans="1:13" ht="25.5" x14ac:dyDescent="0.3">
      <c r="A41" s="52" t="s">
        <v>2946</v>
      </c>
      <c r="B41" s="53" t="s">
        <v>2945</v>
      </c>
      <c r="C41" s="54">
        <v>43024</v>
      </c>
      <c r="D41" s="231" t="s">
        <v>2484</v>
      </c>
      <c r="E41" s="76">
        <v>42992</v>
      </c>
      <c r="F41" s="76" t="s">
        <v>1061</v>
      </c>
      <c r="G41" s="29" t="s">
        <v>383</v>
      </c>
      <c r="H41" s="67" t="s">
        <v>2475</v>
      </c>
      <c r="I41" s="31" t="s">
        <v>570</v>
      </c>
      <c r="J41" s="32">
        <v>3</v>
      </c>
      <c r="K41" s="33">
        <v>250</v>
      </c>
      <c r="L41" s="34">
        <f t="shared" si="4"/>
        <v>120</v>
      </c>
      <c r="M41" s="33">
        <f t="shared" si="5"/>
        <v>870</v>
      </c>
    </row>
    <row r="42" spans="1:13" ht="25.5" x14ac:dyDescent="0.3">
      <c r="A42" s="52" t="s">
        <v>2946</v>
      </c>
      <c r="B42" s="53" t="s">
        <v>2945</v>
      </c>
      <c r="C42" s="54">
        <v>43024</v>
      </c>
      <c r="D42" s="231" t="s">
        <v>2484</v>
      </c>
      <c r="E42" s="76">
        <v>42992</v>
      </c>
      <c r="F42" s="76" t="s">
        <v>1061</v>
      </c>
      <c r="G42" s="29" t="s">
        <v>383</v>
      </c>
      <c r="H42" s="67" t="s">
        <v>2473</v>
      </c>
      <c r="I42" s="31" t="s">
        <v>570</v>
      </c>
      <c r="J42" s="32">
        <v>3</v>
      </c>
      <c r="K42" s="33">
        <v>250</v>
      </c>
      <c r="L42" s="34">
        <f t="shared" si="4"/>
        <v>120</v>
      </c>
      <c r="M42" s="33">
        <f t="shared" si="5"/>
        <v>870</v>
      </c>
    </row>
    <row r="43" spans="1:13" ht="51" x14ac:dyDescent="0.3">
      <c r="A43" s="52" t="s">
        <v>2946</v>
      </c>
      <c r="B43" s="53" t="s">
        <v>2945</v>
      </c>
      <c r="C43" s="54">
        <v>43024</v>
      </c>
      <c r="D43" s="231" t="s">
        <v>2484</v>
      </c>
      <c r="E43" s="76">
        <v>42992</v>
      </c>
      <c r="F43" s="76" t="s">
        <v>1061</v>
      </c>
      <c r="G43" s="29" t="s">
        <v>383</v>
      </c>
      <c r="H43" s="67" t="s">
        <v>2488</v>
      </c>
      <c r="I43" s="31" t="s">
        <v>569</v>
      </c>
      <c r="J43" s="32">
        <v>1</v>
      </c>
      <c r="K43" s="33">
        <v>1200</v>
      </c>
      <c r="L43" s="34">
        <f t="shared" si="4"/>
        <v>192</v>
      </c>
      <c r="M43" s="33">
        <f t="shared" si="5"/>
        <v>1392</v>
      </c>
    </row>
    <row r="44" spans="1:13" ht="51" x14ac:dyDescent="0.3">
      <c r="A44" s="52" t="s">
        <v>2946</v>
      </c>
      <c r="B44" s="53" t="s">
        <v>2945</v>
      </c>
      <c r="C44" s="54">
        <v>43024</v>
      </c>
      <c r="D44" s="231" t="s">
        <v>2484</v>
      </c>
      <c r="E44" s="76">
        <v>42992</v>
      </c>
      <c r="F44" s="76" t="s">
        <v>1061</v>
      </c>
      <c r="G44" s="29" t="s">
        <v>383</v>
      </c>
      <c r="H44" s="67" t="s">
        <v>2489</v>
      </c>
      <c r="I44" s="31" t="s">
        <v>569</v>
      </c>
      <c r="J44" s="32">
        <v>1</v>
      </c>
      <c r="K44" s="33">
        <v>1200</v>
      </c>
      <c r="L44" s="34">
        <f t="shared" si="4"/>
        <v>192</v>
      </c>
      <c r="M44" s="33">
        <f t="shared" si="5"/>
        <v>1392</v>
      </c>
    </row>
    <row r="45" spans="1:13" ht="51" x14ac:dyDescent="0.3">
      <c r="A45" s="52" t="s">
        <v>2946</v>
      </c>
      <c r="B45" s="53" t="s">
        <v>2945</v>
      </c>
      <c r="C45" s="54">
        <v>43024</v>
      </c>
      <c r="D45" s="231" t="s">
        <v>2484</v>
      </c>
      <c r="E45" s="76">
        <v>42992</v>
      </c>
      <c r="F45" s="76" t="s">
        <v>1061</v>
      </c>
      <c r="G45" s="29" t="s">
        <v>383</v>
      </c>
      <c r="H45" s="67" t="s">
        <v>2480</v>
      </c>
      <c r="I45" s="31" t="s">
        <v>386</v>
      </c>
      <c r="J45" s="32">
        <v>20</v>
      </c>
      <c r="K45" s="33">
        <v>800</v>
      </c>
      <c r="L45" s="34">
        <f t="shared" si="4"/>
        <v>2560</v>
      </c>
      <c r="M45" s="33">
        <f t="shared" si="5"/>
        <v>18560</v>
      </c>
    </row>
    <row r="46" spans="1:13" ht="38.25" x14ac:dyDescent="0.3">
      <c r="A46" s="52" t="s">
        <v>2946</v>
      </c>
      <c r="B46" s="53" t="s">
        <v>2945</v>
      </c>
      <c r="C46" s="54">
        <v>43024</v>
      </c>
      <c r="D46" s="231" t="s">
        <v>2484</v>
      </c>
      <c r="E46" s="76">
        <v>42992</v>
      </c>
      <c r="F46" s="76" t="s">
        <v>1061</v>
      </c>
      <c r="G46" s="29" t="s">
        <v>383</v>
      </c>
      <c r="H46" s="67" t="s">
        <v>2490</v>
      </c>
      <c r="I46" s="31" t="s">
        <v>387</v>
      </c>
      <c r="J46" s="32">
        <v>10</v>
      </c>
      <c r="K46" s="33">
        <v>400</v>
      </c>
      <c r="L46" s="34">
        <f t="shared" ref="L46:L52" si="6">J46*K46*0.16</f>
        <v>640</v>
      </c>
      <c r="M46" s="33">
        <f t="shared" ref="M46:M52" si="7">J46*K46+L46</f>
        <v>4640</v>
      </c>
    </row>
    <row r="47" spans="1:13" ht="89.25" x14ac:dyDescent="0.3">
      <c r="A47" s="52" t="s">
        <v>3952</v>
      </c>
      <c r="B47" s="53" t="s">
        <v>3951</v>
      </c>
      <c r="C47" s="54">
        <v>43073</v>
      </c>
      <c r="D47" s="231" t="s">
        <v>3084</v>
      </c>
      <c r="E47" s="76">
        <v>43045</v>
      </c>
      <c r="F47" s="76" t="s">
        <v>1061</v>
      </c>
      <c r="G47" s="29" t="s">
        <v>383</v>
      </c>
      <c r="H47" s="67" t="s">
        <v>3085</v>
      </c>
      <c r="I47" s="31" t="s">
        <v>569</v>
      </c>
      <c r="J47" s="32">
        <v>2</v>
      </c>
      <c r="K47" s="33">
        <v>1300</v>
      </c>
      <c r="L47" s="34">
        <f t="shared" si="6"/>
        <v>416</v>
      </c>
      <c r="M47" s="33">
        <f t="shared" si="7"/>
        <v>3016</v>
      </c>
    </row>
    <row r="48" spans="1:13" ht="25.5" x14ac:dyDescent="0.3">
      <c r="A48" s="52" t="s">
        <v>3952</v>
      </c>
      <c r="B48" s="53" t="s">
        <v>3951</v>
      </c>
      <c r="C48" s="54">
        <v>43073</v>
      </c>
      <c r="D48" s="231" t="s">
        <v>3084</v>
      </c>
      <c r="E48" s="76">
        <v>43045</v>
      </c>
      <c r="F48" s="76" t="s">
        <v>1061</v>
      </c>
      <c r="G48" s="29" t="s">
        <v>383</v>
      </c>
      <c r="H48" s="67" t="s">
        <v>3086</v>
      </c>
      <c r="I48" s="31" t="s">
        <v>570</v>
      </c>
      <c r="J48" s="32">
        <v>6</v>
      </c>
      <c r="K48" s="33">
        <v>250</v>
      </c>
      <c r="L48" s="34">
        <f t="shared" si="6"/>
        <v>240</v>
      </c>
      <c r="M48" s="33">
        <f t="shared" si="7"/>
        <v>1740</v>
      </c>
    </row>
    <row r="49" spans="1:13" ht="63.75" x14ac:dyDescent="0.3">
      <c r="A49" s="52" t="s">
        <v>3952</v>
      </c>
      <c r="B49" s="53" t="s">
        <v>3951</v>
      </c>
      <c r="C49" s="54">
        <v>43073</v>
      </c>
      <c r="D49" s="231" t="s">
        <v>3084</v>
      </c>
      <c r="E49" s="76">
        <v>43045</v>
      </c>
      <c r="F49" s="76" t="s">
        <v>1061</v>
      </c>
      <c r="G49" s="29" t="s">
        <v>383</v>
      </c>
      <c r="H49" s="67" t="s">
        <v>3087</v>
      </c>
      <c r="I49" s="31" t="s">
        <v>569</v>
      </c>
      <c r="J49" s="32">
        <v>2</v>
      </c>
      <c r="K49" s="33">
        <v>1000</v>
      </c>
      <c r="L49" s="34">
        <f t="shared" si="6"/>
        <v>320</v>
      </c>
      <c r="M49" s="33">
        <f t="shared" si="7"/>
        <v>2320</v>
      </c>
    </row>
    <row r="50" spans="1:13" ht="25.5" x14ac:dyDescent="0.3">
      <c r="A50" s="52" t="s">
        <v>3952</v>
      </c>
      <c r="B50" s="53" t="s">
        <v>3951</v>
      </c>
      <c r="C50" s="54">
        <v>43073</v>
      </c>
      <c r="D50" s="231" t="s">
        <v>3084</v>
      </c>
      <c r="E50" s="76">
        <v>43045</v>
      </c>
      <c r="F50" s="76" t="s">
        <v>1061</v>
      </c>
      <c r="G50" s="29" t="s">
        <v>383</v>
      </c>
      <c r="H50" s="67" t="s">
        <v>3088</v>
      </c>
      <c r="I50" s="31" t="s">
        <v>570</v>
      </c>
      <c r="J50" s="32">
        <v>6</v>
      </c>
      <c r="K50" s="33">
        <v>250</v>
      </c>
      <c r="L50" s="34">
        <f t="shared" si="6"/>
        <v>240</v>
      </c>
      <c r="M50" s="33">
        <f t="shared" si="7"/>
        <v>1740</v>
      </c>
    </row>
    <row r="51" spans="1:13" ht="51" x14ac:dyDescent="0.3">
      <c r="A51" s="52" t="s">
        <v>3952</v>
      </c>
      <c r="B51" s="53" t="s">
        <v>3951</v>
      </c>
      <c r="C51" s="54">
        <v>43073</v>
      </c>
      <c r="D51" s="231" t="s">
        <v>3084</v>
      </c>
      <c r="E51" s="76">
        <v>43045</v>
      </c>
      <c r="F51" s="76" t="s">
        <v>1061</v>
      </c>
      <c r="G51" s="29" t="s">
        <v>383</v>
      </c>
      <c r="H51" s="67" t="s">
        <v>2480</v>
      </c>
      <c r="I51" s="31" t="s">
        <v>386</v>
      </c>
      <c r="J51" s="32">
        <v>8</v>
      </c>
      <c r="K51" s="33">
        <v>800</v>
      </c>
      <c r="L51" s="34">
        <f t="shared" si="6"/>
        <v>1024</v>
      </c>
      <c r="M51" s="33">
        <f t="shared" si="7"/>
        <v>7424</v>
      </c>
    </row>
    <row r="52" spans="1:13" ht="38.25" x14ac:dyDescent="0.3">
      <c r="A52" s="52" t="s">
        <v>3952</v>
      </c>
      <c r="B52" s="53" t="s">
        <v>3951</v>
      </c>
      <c r="C52" s="54">
        <v>43073</v>
      </c>
      <c r="D52" s="231" t="s">
        <v>3084</v>
      </c>
      <c r="E52" s="76">
        <v>43045</v>
      </c>
      <c r="F52" s="76" t="s">
        <v>1061</v>
      </c>
      <c r="G52" s="29" t="s">
        <v>383</v>
      </c>
      <c r="H52" s="67" t="s">
        <v>3089</v>
      </c>
      <c r="I52" s="31" t="s">
        <v>387</v>
      </c>
      <c r="J52" s="32">
        <v>11</v>
      </c>
      <c r="K52" s="33">
        <v>400</v>
      </c>
      <c r="L52" s="34">
        <f t="shared" si="6"/>
        <v>704</v>
      </c>
      <c r="M52" s="33">
        <f t="shared" si="7"/>
        <v>5104</v>
      </c>
    </row>
    <row r="53" spans="1:13" ht="89.25" x14ac:dyDescent="0.3">
      <c r="A53" s="52" t="s">
        <v>3954</v>
      </c>
      <c r="B53" s="53" t="s">
        <v>3953</v>
      </c>
      <c r="C53" s="54">
        <v>43073</v>
      </c>
      <c r="D53" s="231" t="s">
        <v>3090</v>
      </c>
      <c r="E53" s="76">
        <v>43045</v>
      </c>
      <c r="F53" s="76" t="s">
        <v>1061</v>
      </c>
      <c r="G53" s="29" t="s">
        <v>383</v>
      </c>
      <c r="H53" s="67" t="s">
        <v>3091</v>
      </c>
      <c r="I53" s="31" t="s">
        <v>386</v>
      </c>
      <c r="J53" s="32">
        <v>2</v>
      </c>
      <c r="K53" s="33">
        <v>600</v>
      </c>
      <c r="L53" s="34">
        <f t="shared" ref="L53:L76" si="8">J53*K53*0.16</f>
        <v>192</v>
      </c>
      <c r="M53" s="33">
        <f t="shared" ref="M53:M76" si="9">J53*K53+L53</f>
        <v>1392</v>
      </c>
    </row>
    <row r="54" spans="1:13" ht="51" x14ac:dyDescent="0.3">
      <c r="A54" s="52" t="s">
        <v>3954</v>
      </c>
      <c r="B54" s="53" t="s">
        <v>3953</v>
      </c>
      <c r="C54" s="54">
        <v>43073</v>
      </c>
      <c r="D54" s="231" t="s">
        <v>3090</v>
      </c>
      <c r="E54" s="76">
        <v>43045</v>
      </c>
      <c r="F54" s="76" t="s">
        <v>1061</v>
      </c>
      <c r="G54" s="29" t="s">
        <v>383</v>
      </c>
      <c r="H54" s="67" t="s">
        <v>2480</v>
      </c>
      <c r="I54" s="31" t="s">
        <v>386</v>
      </c>
      <c r="J54" s="32">
        <v>19</v>
      </c>
      <c r="K54" s="33">
        <v>800</v>
      </c>
      <c r="L54" s="34">
        <f t="shared" si="8"/>
        <v>2432</v>
      </c>
      <c r="M54" s="33">
        <f t="shared" si="9"/>
        <v>17632</v>
      </c>
    </row>
    <row r="55" spans="1:13" ht="38.25" x14ac:dyDescent="0.3">
      <c r="A55" s="52" t="s">
        <v>3954</v>
      </c>
      <c r="B55" s="53" t="s">
        <v>3953</v>
      </c>
      <c r="C55" s="54">
        <v>43073</v>
      </c>
      <c r="D55" s="231" t="s">
        <v>3090</v>
      </c>
      <c r="E55" s="76">
        <v>43045</v>
      </c>
      <c r="F55" s="76" t="s">
        <v>1061</v>
      </c>
      <c r="G55" s="29" t="s">
        <v>383</v>
      </c>
      <c r="H55" s="67" t="s">
        <v>3092</v>
      </c>
      <c r="I55" s="31" t="s">
        <v>387</v>
      </c>
      <c r="J55" s="32">
        <v>9</v>
      </c>
      <c r="K55" s="33">
        <v>400</v>
      </c>
      <c r="L55" s="34">
        <f t="shared" si="8"/>
        <v>576</v>
      </c>
      <c r="M55" s="33">
        <f t="shared" si="9"/>
        <v>4176</v>
      </c>
    </row>
    <row r="56" spans="1:13" ht="102" x14ac:dyDescent="0.3">
      <c r="A56" s="52" t="s">
        <v>3956</v>
      </c>
      <c r="B56" s="53" t="s">
        <v>3955</v>
      </c>
      <c r="C56" s="54">
        <v>43073</v>
      </c>
      <c r="D56" s="231" t="s">
        <v>3093</v>
      </c>
      <c r="E56" s="76">
        <v>43045</v>
      </c>
      <c r="F56" s="76" t="s">
        <v>1061</v>
      </c>
      <c r="G56" s="29" t="s">
        <v>383</v>
      </c>
      <c r="H56" s="67" t="s">
        <v>3094</v>
      </c>
      <c r="I56" s="31" t="s">
        <v>569</v>
      </c>
      <c r="J56" s="32">
        <v>1</v>
      </c>
      <c r="K56" s="33">
        <v>1300</v>
      </c>
      <c r="L56" s="34">
        <f t="shared" si="8"/>
        <v>208</v>
      </c>
      <c r="M56" s="33">
        <f t="shared" si="9"/>
        <v>1508</v>
      </c>
    </row>
    <row r="57" spans="1:13" ht="38.25" x14ac:dyDescent="0.3">
      <c r="A57" s="52" t="s">
        <v>3956</v>
      </c>
      <c r="B57" s="53" t="s">
        <v>3955</v>
      </c>
      <c r="C57" s="54">
        <v>43073</v>
      </c>
      <c r="D57" s="231" t="s">
        <v>3093</v>
      </c>
      <c r="E57" s="76">
        <v>43045</v>
      </c>
      <c r="F57" s="76" t="s">
        <v>1061</v>
      </c>
      <c r="G57" s="29" t="s">
        <v>383</v>
      </c>
      <c r="H57" s="67" t="s">
        <v>3095</v>
      </c>
      <c r="I57" s="31" t="s">
        <v>570</v>
      </c>
      <c r="J57" s="32">
        <v>4</v>
      </c>
      <c r="K57" s="33">
        <v>250</v>
      </c>
      <c r="L57" s="34">
        <f t="shared" si="8"/>
        <v>160</v>
      </c>
      <c r="M57" s="33">
        <f t="shared" si="9"/>
        <v>1160</v>
      </c>
    </row>
    <row r="58" spans="1:13" ht="25.5" x14ac:dyDescent="0.3">
      <c r="A58" s="52" t="s">
        <v>3956</v>
      </c>
      <c r="B58" s="53" t="s">
        <v>3955</v>
      </c>
      <c r="C58" s="54">
        <v>43073</v>
      </c>
      <c r="D58" s="231" t="s">
        <v>3093</v>
      </c>
      <c r="E58" s="76">
        <v>43045</v>
      </c>
      <c r="F58" s="76" t="s">
        <v>1061</v>
      </c>
      <c r="G58" s="29" t="s">
        <v>383</v>
      </c>
      <c r="H58" s="67" t="s">
        <v>3096</v>
      </c>
      <c r="I58" s="31" t="s">
        <v>387</v>
      </c>
      <c r="J58" s="32">
        <v>2</v>
      </c>
      <c r="K58" s="33">
        <v>400</v>
      </c>
      <c r="L58" s="34">
        <f t="shared" si="8"/>
        <v>128</v>
      </c>
      <c r="M58" s="33">
        <f t="shared" si="9"/>
        <v>928</v>
      </c>
    </row>
    <row r="59" spans="1:13" ht="89.25" x14ac:dyDescent="0.3">
      <c r="A59" s="52" t="s">
        <v>3958</v>
      </c>
      <c r="B59" s="53" t="s">
        <v>3957</v>
      </c>
      <c r="C59" s="54">
        <v>43073</v>
      </c>
      <c r="D59" s="231" t="s">
        <v>3097</v>
      </c>
      <c r="E59" s="76">
        <v>43050</v>
      </c>
      <c r="F59" s="76" t="s">
        <v>1061</v>
      </c>
      <c r="G59" s="29" t="s">
        <v>383</v>
      </c>
      <c r="H59" s="67" t="s">
        <v>3098</v>
      </c>
      <c r="I59" s="31" t="s">
        <v>386</v>
      </c>
      <c r="J59" s="32">
        <v>2</v>
      </c>
      <c r="K59" s="33">
        <v>700</v>
      </c>
      <c r="L59" s="34">
        <f t="shared" si="8"/>
        <v>224</v>
      </c>
      <c r="M59" s="33">
        <f t="shared" si="9"/>
        <v>1624</v>
      </c>
    </row>
    <row r="60" spans="1:13" ht="25.5" x14ac:dyDescent="0.3">
      <c r="A60" s="52" t="s">
        <v>3958</v>
      </c>
      <c r="B60" s="53" t="s">
        <v>3957</v>
      </c>
      <c r="C60" s="54">
        <v>43073</v>
      </c>
      <c r="D60" s="231" t="s">
        <v>3097</v>
      </c>
      <c r="E60" s="76">
        <v>43050</v>
      </c>
      <c r="F60" s="76" t="s">
        <v>1061</v>
      </c>
      <c r="G60" s="29" t="s">
        <v>383</v>
      </c>
      <c r="H60" s="67" t="s">
        <v>3099</v>
      </c>
      <c r="I60" s="31" t="s">
        <v>387</v>
      </c>
      <c r="J60" s="32">
        <v>1</v>
      </c>
      <c r="K60" s="33">
        <v>400</v>
      </c>
      <c r="L60" s="34">
        <f t="shared" si="8"/>
        <v>64</v>
      </c>
      <c r="M60" s="33">
        <f t="shared" si="9"/>
        <v>464</v>
      </c>
    </row>
    <row r="61" spans="1:13" ht="51" x14ac:dyDescent="0.3">
      <c r="A61" s="52" t="s">
        <v>3960</v>
      </c>
      <c r="B61" s="53" t="s">
        <v>3959</v>
      </c>
      <c r="C61" s="54">
        <v>43073</v>
      </c>
      <c r="D61" s="231" t="s">
        <v>3100</v>
      </c>
      <c r="E61" s="76">
        <v>43050</v>
      </c>
      <c r="F61" s="76" t="s">
        <v>1061</v>
      </c>
      <c r="G61" s="29" t="s">
        <v>383</v>
      </c>
      <c r="H61" s="67" t="s">
        <v>3101</v>
      </c>
      <c r="I61" s="31" t="s">
        <v>569</v>
      </c>
      <c r="J61" s="32">
        <v>1</v>
      </c>
      <c r="K61" s="33">
        <v>1420</v>
      </c>
      <c r="L61" s="34">
        <f t="shared" si="8"/>
        <v>227.20000000000002</v>
      </c>
      <c r="M61" s="33">
        <f t="shared" si="9"/>
        <v>1647.2</v>
      </c>
    </row>
    <row r="62" spans="1:13" ht="25.5" x14ac:dyDescent="0.3">
      <c r="A62" s="52" t="s">
        <v>3960</v>
      </c>
      <c r="B62" s="53" t="s">
        <v>3959</v>
      </c>
      <c r="C62" s="54">
        <v>43073</v>
      </c>
      <c r="D62" s="231" t="s">
        <v>3100</v>
      </c>
      <c r="E62" s="76">
        <v>43050</v>
      </c>
      <c r="F62" s="76" t="s">
        <v>1061</v>
      </c>
      <c r="G62" s="29" t="s">
        <v>383</v>
      </c>
      <c r="H62" s="67" t="s">
        <v>3102</v>
      </c>
      <c r="I62" s="31" t="s">
        <v>569</v>
      </c>
      <c r="J62" s="32">
        <v>1</v>
      </c>
      <c r="K62" s="33">
        <v>1300</v>
      </c>
      <c r="L62" s="34">
        <f t="shared" si="8"/>
        <v>208</v>
      </c>
      <c r="M62" s="33">
        <f t="shared" si="9"/>
        <v>1508</v>
      </c>
    </row>
    <row r="63" spans="1:13" x14ac:dyDescent="0.3">
      <c r="A63" s="52" t="s">
        <v>3960</v>
      </c>
      <c r="B63" s="53" t="s">
        <v>3959</v>
      </c>
      <c r="C63" s="54">
        <v>43073</v>
      </c>
      <c r="D63" s="231" t="s">
        <v>3100</v>
      </c>
      <c r="E63" s="76">
        <v>43050</v>
      </c>
      <c r="F63" s="76" t="s">
        <v>1061</v>
      </c>
      <c r="G63" s="29" t="s">
        <v>383</v>
      </c>
      <c r="H63" s="67" t="s">
        <v>3103</v>
      </c>
      <c r="I63" s="31" t="s">
        <v>569</v>
      </c>
      <c r="J63" s="32">
        <v>1</v>
      </c>
      <c r="K63" s="33">
        <v>1200</v>
      </c>
      <c r="L63" s="34">
        <f t="shared" si="8"/>
        <v>192</v>
      </c>
      <c r="M63" s="33">
        <f t="shared" si="9"/>
        <v>1392</v>
      </c>
    </row>
    <row r="64" spans="1:13" ht="38.25" x14ac:dyDescent="0.3">
      <c r="A64" s="52" t="s">
        <v>3960</v>
      </c>
      <c r="B64" s="53" t="s">
        <v>3959</v>
      </c>
      <c r="C64" s="54">
        <v>43073</v>
      </c>
      <c r="D64" s="231" t="s">
        <v>3100</v>
      </c>
      <c r="E64" s="76">
        <v>43050</v>
      </c>
      <c r="F64" s="76" t="s">
        <v>1061</v>
      </c>
      <c r="G64" s="29" t="s">
        <v>383</v>
      </c>
      <c r="H64" s="67" t="s">
        <v>3104</v>
      </c>
      <c r="I64" s="31" t="s">
        <v>570</v>
      </c>
      <c r="J64" s="32">
        <v>10</v>
      </c>
      <c r="K64" s="33">
        <v>290</v>
      </c>
      <c r="L64" s="34">
        <f t="shared" si="8"/>
        <v>464</v>
      </c>
      <c r="M64" s="33">
        <f t="shared" si="9"/>
        <v>3364</v>
      </c>
    </row>
    <row r="65" spans="1:13" ht="25.5" x14ac:dyDescent="0.3">
      <c r="A65" s="52" t="s">
        <v>3960</v>
      </c>
      <c r="B65" s="53" t="s">
        <v>3959</v>
      </c>
      <c r="C65" s="54">
        <v>43073</v>
      </c>
      <c r="D65" s="231" t="s">
        <v>3100</v>
      </c>
      <c r="E65" s="76">
        <v>43050</v>
      </c>
      <c r="F65" s="76" t="s">
        <v>1061</v>
      </c>
      <c r="G65" s="29" t="s">
        <v>383</v>
      </c>
      <c r="H65" s="67" t="s">
        <v>3105</v>
      </c>
      <c r="I65" s="31" t="s">
        <v>570</v>
      </c>
      <c r="J65" s="32">
        <v>5</v>
      </c>
      <c r="K65" s="33">
        <v>290</v>
      </c>
      <c r="L65" s="34">
        <f t="shared" si="8"/>
        <v>232</v>
      </c>
      <c r="M65" s="33">
        <f t="shared" si="9"/>
        <v>1682</v>
      </c>
    </row>
    <row r="66" spans="1:13" ht="51" x14ac:dyDescent="0.3">
      <c r="A66" s="52" t="s">
        <v>3960</v>
      </c>
      <c r="B66" s="53" t="s">
        <v>3959</v>
      </c>
      <c r="C66" s="54">
        <v>43073</v>
      </c>
      <c r="D66" s="231" t="s">
        <v>3100</v>
      </c>
      <c r="E66" s="76">
        <v>43050</v>
      </c>
      <c r="F66" s="76" t="s">
        <v>1061</v>
      </c>
      <c r="G66" s="29" t="s">
        <v>383</v>
      </c>
      <c r="H66" s="67" t="s">
        <v>3106</v>
      </c>
      <c r="I66" s="31" t="s">
        <v>386</v>
      </c>
      <c r="J66" s="32">
        <v>7</v>
      </c>
      <c r="K66" s="33">
        <v>800</v>
      </c>
      <c r="L66" s="34">
        <f t="shared" si="8"/>
        <v>896</v>
      </c>
      <c r="M66" s="33">
        <f t="shared" si="9"/>
        <v>6496</v>
      </c>
    </row>
    <row r="67" spans="1:13" ht="25.5" x14ac:dyDescent="0.3">
      <c r="A67" s="52" t="s">
        <v>3960</v>
      </c>
      <c r="B67" s="53" t="s">
        <v>3959</v>
      </c>
      <c r="C67" s="54">
        <v>43073</v>
      </c>
      <c r="D67" s="231" t="s">
        <v>3100</v>
      </c>
      <c r="E67" s="76">
        <v>43050</v>
      </c>
      <c r="F67" s="76" t="s">
        <v>1061</v>
      </c>
      <c r="G67" s="29" t="s">
        <v>383</v>
      </c>
      <c r="H67" s="67" t="s">
        <v>3107</v>
      </c>
      <c r="I67" s="31" t="s">
        <v>387</v>
      </c>
      <c r="J67" s="32">
        <v>8</v>
      </c>
      <c r="K67" s="33">
        <v>450</v>
      </c>
      <c r="L67" s="34">
        <f t="shared" si="8"/>
        <v>576</v>
      </c>
      <c r="M67" s="33">
        <f t="shared" si="9"/>
        <v>4176</v>
      </c>
    </row>
    <row r="68" spans="1:13" ht="63.75" x14ac:dyDescent="0.3">
      <c r="A68" s="52" t="s">
        <v>3962</v>
      </c>
      <c r="B68" s="53" t="s">
        <v>3961</v>
      </c>
      <c r="C68" s="54">
        <v>43073</v>
      </c>
      <c r="D68" s="231" t="s">
        <v>3108</v>
      </c>
      <c r="E68" s="76">
        <v>43050</v>
      </c>
      <c r="F68" s="76" t="s">
        <v>1061</v>
      </c>
      <c r="G68" s="29" t="s">
        <v>383</v>
      </c>
      <c r="H68" s="67" t="s">
        <v>3109</v>
      </c>
      <c r="I68" s="31" t="s">
        <v>569</v>
      </c>
      <c r="J68" s="32">
        <v>1</v>
      </c>
      <c r="K68" s="33">
        <v>1420</v>
      </c>
      <c r="L68" s="34">
        <f t="shared" si="8"/>
        <v>227.20000000000002</v>
      </c>
      <c r="M68" s="33">
        <f t="shared" si="9"/>
        <v>1647.2</v>
      </c>
    </row>
    <row r="69" spans="1:13" ht="25.5" x14ac:dyDescent="0.3">
      <c r="A69" s="52" t="s">
        <v>3962</v>
      </c>
      <c r="B69" s="53" t="s">
        <v>3961</v>
      </c>
      <c r="C69" s="54">
        <v>43073</v>
      </c>
      <c r="D69" s="231" t="s">
        <v>3108</v>
      </c>
      <c r="E69" s="76">
        <v>43050</v>
      </c>
      <c r="F69" s="76" t="s">
        <v>1061</v>
      </c>
      <c r="G69" s="29" t="s">
        <v>383</v>
      </c>
      <c r="H69" s="67" t="s">
        <v>3102</v>
      </c>
      <c r="I69" s="31" t="s">
        <v>569</v>
      </c>
      <c r="J69" s="32">
        <v>1</v>
      </c>
      <c r="K69" s="33">
        <v>1300</v>
      </c>
      <c r="L69" s="34">
        <f t="shared" si="8"/>
        <v>208</v>
      </c>
      <c r="M69" s="33">
        <f t="shared" si="9"/>
        <v>1508</v>
      </c>
    </row>
    <row r="70" spans="1:13" x14ac:dyDescent="0.3">
      <c r="A70" s="52" t="s">
        <v>3962</v>
      </c>
      <c r="B70" s="53" t="s">
        <v>3961</v>
      </c>
      <c r="C70" s="54">
        <v>43073</v>
      </c>
      <c r="D70" s="231" t="s">
        <v>3108</v>
      </c>
      <c r="E70" s="76">
        <v>43050</v>
      </c>
      <c r="F70" s="76" t="s">
        <v>1061</v>
      </c>
      <c r="G70" s="29" t="s">
        <v>383</v>
      </c>
      <c r="H70" s="67" t="s">
        <v>3103</v>
      </c>
      <c r="I70" s="31" t="s">
        <v>569</v>
      </c>
      <c r="J70" s="32">
        <v>1</v>
      </c>
      <c r="K70" s="33">
        <v>1200</v>
      </c>
      <c r="L70" s="34">
        <f t="shared" si="8"/>
        <v>192</v>
      </c>
      <c r="M70" s="33">
        <f t="shared" si="9"/>
        <v>1392</v>
      </c>
    </row>
    <row r="71" spans="1:13" ht="25.5" x14ac:dyDescent="0.3">
      <c r="A71" s="52" t="s">
        <v>3962</v>
      </c>
      <c r="B71" s="53" t="s">
        <v>3961</v>
      </c>
      <c r="C71" s="54">
        <v>43073</v>
      </c>
      <c r="D71" s="231" t="s">
        <v>3108</v>
      </c>
      <c r="E71" s="76">
        <v>43050</v>
      </c>
      <c r="F71" s="76" t="s">
        <v>1061</v>
      </c>
      <c r="G71" s="29" t="s">
        <v>383</v>
      </c>
      <c r="H71" s="67" t="s">
        <v>3110</v>
      </c>
      <c r="I71" s="31" t="s">
        <v>570</v>
      </c>
      <c r="J71" s="32">
        <v>10</v>
      </c>
      <c r="K71" s="33">
        <v>290</v>
      </c>
      <c r="L71" s="34">
        <f t="shared" si="8"/>
        <v>464</v>
      </c>
      <c r="M71" s="33">
        <f t="shared" si="9"/>
        <v>3364</v>
      </c>
    </row>
    <row r="72" spans="1:13" ht="25.5" x14ac:dyDescent="0.3">
      <c r="A72" s="52" t="s">
        <v>3962</v>
      </c>
      <c r="B72" s="53" t="s">
        <v>3961</v>
      </c>
      <c r="C72" s="54">
        <v>43073</v>
      </c>
      <c r="D72" s="231" t="s">
        <v>3108</v>
      </c>
      <c r="E72" s="76">
        <v>43050</v>
      </c>
      <c r="F72" s="76" t="s">
        <v>1061</v>
      </c>
      <c r="G72" s="29" t="s">
        <v>383</v>
      </c>
      <c r="H72" s="67" t="s">
        <v>3105</v>
      </c>
      <c r="I72" s="31" t="s">
        <v>570</v>
      </c>
      <c r="J72" s="32">
        <v>5</v>
      </c>
      <c r="K72" s="33">
        <v>290</v>
      </c>
      <c r="L72" s="34">
        <f t="shared" si="8"/>
        <v>232</v>
      </c>
      <c r="M72" s="33">
        <f t="shared" si="9"/>
        <v>1682</v>
      </c>
    </row>
    <row r="73" spans="1:13" ht="51" x14ac:dyDescent="0.3">
      <c r="A73" s="52" t="s">
        <v>3962</v>
      </c>
      <c r="B73" s="53" t="s">
        <v>3961</v>
      </c>
      <c r="C73" s="54">
        <v>43073</v>
      </c>
      <c r="D73" s="231" t="s">
        <v>3108</v>
      </c>
      <c r="E73" s="76">
        <v>43050</v>
      </c>
      <c r="F73" s="76" t="s">
        <v>1061</v>
      </c>
      <c r="G73" s="29" t="s">
        <v>383</v>
      </c>
      <c r="H73" s="67" t="s">
        <v>3111</v>
      </c>
      <c r="I73" s="31" t="s">
        <v>386</v>
      </c>
      <c r="J73" s="32">
        <v>7</v>
      </c>
      <c r="K73" s="33">
        <v>800</v>
      </c>
      <c r="L73" s="34">
        <f t="shared" si="8"/>
        <v>896</v>
      </c>
      <c r="M73" s="33">
        <f t="shared" si="9"/>
        <v>6496</v>
      </c>
    </row>
    <row r="74" spans="1:13" ht="25.5" x14ac:dyDescent="0.3">
      <c r="A74" s="52" t="s">
        <v>3962</v>
      </c>
      <c r="B74" s="53" t="s">
        <v>3961</v>
      </c>
      <c r="C74" s="54">
        <v>43073</v>
      </c>
      <c r="D74" s="231" t="s">
        <v>3108</v>
      </c>
      <c r="E74" s="76">
        <v>43050</v>
      </c>
      <c r="F74" s="76" t="s">
        <v>1061</v>
      </c>
      <c r="G74" s="29" t="s">
        <v>383</v>
      </c>
      <c r="H74" s="67" t="s">
        <v>3107</v>
      </c>
      <c r="I74" s="31" t="s">
        <v>387</v>
      </c>
      <c r="J74" s="32">
        <v>8</v>
      </c>
      <c r="K74" s="33">
        <v>450</v>
      </c>
      <c r="L74" s="34">
        <f t="shared" si="8"/>
        <v>576</v>
      </c>
      <c r="M74" s="33">
        <f t="shared" si="9"/>
        <v>4176</v>
      </c>
    </row>
    <row r="75" spans="1:13" ht="76.5" x14ac:dyDescent="0.3">
      <c r="A75" s="52" t="s">
        <v>3964</v>
      </c>
      <c r="B75" s="53" t="s">
        <v>3963</v>
      </c>
      <c r="C75" s="54">
        <v>43073</v>
      </c>
      <c r="D75" s="231" t="s">
        <v>3112</v>
      </c>
      <c r="E75" s="76">
        <v>43050</v>
      </c>
      <c r="F75" s="76" t="s">
        <v>1061</v>
      </c>
      <c r="G75" s="29" t="s">
        <v>383</v>
      </c>
      <c r="H75" s="67" t="s">
        <v>3113</v>
      </c>
      <c r="I75" s="31" t="s">
        <v>387</v>
      </c>
      <c r="J75" s="32">
        <v>1</v>
      </c>
      <c r="K75" s="33">
        <v>850</v>
      </c>
      <c r="L75" s="34">
        <f t="shared" si="8"/>
        <v>136</v>
      </c>
      <c r="M75" s="33">
        <f t="shared" si="9"/>
        <v>986</v>
      </c>
    </row>
    <row r="76" spans="1:13" ht="76.5" x14ac:dyDescent="0.3">
      <c r="A76" s="52" t="s">
        <v>3964</v>
      </c>
      <c r="B76" s="53" t="s">
        <v>3963</v>
      </c>
      <c r="C76" s="54">
        <v>43073</v>
      </c>
      <c r="D76" s="231" t="s">
        <v>3112</v>
      </c>
      <c r="E76" s="76">
        <v>43050</v>
      </c>
      <c r="F76" s="76" t="s">
        <v>1061</v>
      </c>
      <c r="G76" s="29" t="s">
        <v>383</v>
      </c>
      <c r="H76" s="67" t="s">
        <v>3114</v>
      </c>
      <c r="I76" s="31" t="s">
        <v>569</v>
      </c>
      <c r="J76" s="32">
        <v>3</v>
      </c>
      <c r="K76" s="33">
        <v>1500</v>
      </c>
      <c r="L76" s="34">
        <f t="shared" si="8"/>
        <v>720</v>
      </c>
      <c r="M76" s="33">
        <f t="shared" si="9"/>
        <v>5220</v>
      </c>
    </row>
    <row r="77" spans="1:13" x14ac:dyDescent="0.3">
      <c r="A77" s="52" t="s">
        <v>3964</v>
      </c>
      <c r="B77" s="53" t="s">
        <v>3963</v>
      </c>
      <c r="C77" s="54">
        <v>43073</v>
      </c>
      <c r="D77" s="231" t="s">
        <v>3112</v>
      </c>
      <c r="E77" s="76">
        <v>43050</v>
      </c>
      <c r="F77" s="76" t="s">
        <v>1061</v>
      </c>
      <c r="G77" s="29" t="s">
        <v>383</v>
      </c>
      <c r="H77" s="67" t="s">
        <v>3115</v>
      </c>
      <c r="I77" s="31" t="s">
        <v>571</v>
      </c>
      <c r="J77" s="32">
        <v>1</v>
      </c>
      <c r="K77" s="33">
        <v>3800</v>
      </c>
      <c r="L77" s="34">
        <f t="shared" ref="L77:L83" si="10">J77*K77*0.16</f>
        <v>608</v>
      </c>
      <c r="M77" s="33">
        <f>J77*K77+L77</f>
        <v>4408</v>
      </c>
    </row>
    <row r="78" spans="1:13" ht="51" x14ac:dyDescent="0.3">
      <c r="A78" s="52" t="s">
        <v>4050</v>
      </c>
      <c r="B78" s="53" t="s">
        <v>4051</v>
      </c>
      <c r="C78" s="54">
        <v>43117</v>
      </c>
      <c r="D78" s="231" t="s">
        <v>3530</v>
      </c>
      <c r="E78" s="76">
        <v>43090</v>
      </c>
      <c r="F78" s="76" t="s">
        <v>3988</v>
      </c>
      <c r="G78" s="29" t="s">
        <v>3531</v>
      </c>
      <c r="H78" s="67" t="s">
        <v>3532</v>
      </c>
      <c r="I78" s="31" t="s">
        <v>79</v>
      </c>
      <c r="J78" s="32">
        <v>1</v>
      </c>
      <c r="K78" s="33">
        <v>4500</v>
      </c>
      <c r="L78" s="34">
        <f t="shared" si="10"/>
        <v>720</v>
      </c>
      <c r="M78" s="33">
        <f>J78*K78+L78</f>
        <v>5220</v>
      </c>
    </row>
    <row r="79" spans="1:13" x14ac:dyDescent="0.3">
      <c r="A79" s="52" t="s">
        <v>4049</v>
      </c>
      <c r="B79" s="53" t="s">
        <v>4048</v>
      </c>
      <c r="C79" s="54">
        <v>43117</v>
      </c>
      <c r="D79" s="231" t="s">
        <v>3533</v>
      </c>
      <c r="E79" s="76">
        <v>43087</v>
      </c>
      <c r="F79" s="76" t="s">
        <v>3988</v>
      </c>
      <c r="G79" s="29" t="s">
        <v>3536</v>
      </c>
      <c r="H79" s="67" t="s">
        <v>3534</v>
      </c>
      <c r="I79" s="31" t="s">
        <v>89</v>
      </c>
      <c r="J79" s="32">
        <v>4</v>
      </c>
      <c r="K79" s="33">
        <v>1422.41</v>
      </c>
      <c r="L79" s="34">
        <f t="shared" si="10"/>
        <v>910.34240000000011</v>
      </c>
      <c r="M79" s="33">
        <f>J79*K79+L79+0.02</f>
        <v>6600.0024000000012</v>
      </c>
    </row>
    <row r="80" spans="1:13" x14ac:dyDescent="0.3">
      <c r="A80" s="52" t="s">
        <v>4044</v>
      </c>
      <c r="B80" s="53" t="s">
        <v>4046</v>
      </c>
      <c r="C80" s="54">
        <v>43117</v>
      </c>
      <c r="D80" s="231" t="s">
        <v>3535</v>
      </c>
      <c r="E80" s="76">
        <v>43087</v>
      </c>
      <c r="F80" s="76" t="s">
        <v>3988</v>
      </c>
      <c r="G80" s="29" t="s">
        <v>3536</v>
      </c>
      <c r="H80" s="67" t="s">
        <v>3537</v>
      </c>
      <c r="I80" s="31" t="s">
        <v>89</v>
      </c>
      <c r="J80" s="32">
        <v>4</v>
      </c>
      <c r="K80" s="33">
        <v>1896.55</v>
      </c>
      <c r="L80" s="34">
        <f t="shared" si="10"/>
        <v>1213.7919999999999</v>
      </c>
      <c r="M80" s="33">
        <f>J80*K80+L80+0.01</f>
        <v>8800.0020000000004</v>
      </c>
    </row>
    <row r="81" spans="1:13" x14ac:dyDescent="0.3">
      <c r="A81" s="52" t="s">
        <v>4045</v>
      </c>
      <c r="B81" s="53" t="s">
        <v>4047</v>
      </c>
      <c r="C81" s="54">
        <v>43117</v>
      </c>
      <c r="D81" s="231" t="s">
        <v>3538</v>
      </c>
      <c r="E81" s="76">
        <v>43087</v>
      </c>
      <c r="F81" s="76" t="s">
        <v>3988</v>
      </c>
      <c r="G81" s="29" t="s">
        <v>3536</v>
      </c>
      <c r="H81" s="67" t="s">
        <v>3539</v>
      </c>
      <c r="I81" s="31" t="s">
        <v>89</v>
      </c>
      <c r="J81" s="32">
        <v>4</v>
      </c>
      <c r="K81" s="33">
        <v>1293.0999999999999</v>
      </c>
      <c r="L81" s="34">
        <f t="shared" si="10"/>
        <v>827.58399999999995</v>
      </c>
      <c r="M81" s="33">
        <f>J81*K81+L81+0.02</f>
        <v>6000.0039999999999</v>
      </c>
    </row>
    <row r="82" spans="1:13" ht="63.75" x14ac:dyDescent="0.3">
      <c r="A82" s="52" t="s">
        <v>3966</v>
      </c>
      <c r="B82" s="53" t="s">
        <v>3965</v>
      </c>
      <c r="C82" s="54">
        <v>43095</v>
      </c>
      <c r="D82" s="231" t="s">
        <v>3540</v>
      </c>
      <c r="E82" s="76">
        <v>43084</v>
      </c>
      <c r="F82" s="76" t="s">
        <v>2995</v>
      </c>
      <c r="G82" s="38" t="s">
        <v>3541</v>
      </c>
      <c r="H82" s="67" t="s">
        <v>3542</v>
      </c>
      <c r="I82" s="31" t="s">
        <v>79</v>
      </c>
      <c r="J82" s="32">
        <v>1</v>
      </c>
      <c r="K82" s="33">
        <v>107552.8</v>
      </c>
      <c r="L82" s="34">
        <f t="shared" si="10"/>
        <v>17208.448</v>
      </c>
      <c r="M82" s="33">
        <f>J82*K82+L82</f>
        <v>124761.24800000001</v>
      </c>
    </row>
    <row r="83" spans="1:13" ht="38.25" x14ac:dyDescent="0.3">
      <c r="A83" s="52" t="s">
        <v>3968</v>
      </c>
      <c r="B83" s="53" t="s">
        <v>3967</v>
      </c>
      <c r="C83" s="54">
        <v>43095</v>
      </c>
      <c r="D83" s="231" t="s">
        <v>3549</v>
      </c>
      <c r="E83" s="76">
        <v>43090</v>
      </c>
      <c r="F83" s="76" t="s">
        <v>2995</v>
      </c>
      <c r="G83" s="29" t="s">
        <v>3550</v>
      </c>
      <c r="H83" s="67" t="s">
        <v>3551</v>
      </c>
      <c r="I83" s="31" t="s">
        <v>79</v>
      </c>
      <c r="J83" s="32">
        <v>1</v>
      </c>
      <c r="K83" s="33">
        <v>626185.06999999995</v>
      </c>
      <c r="L83" s="34">
        <f t="shared" si="10"/>
        <v>100189.6112</v>
      </c>
      <c r="M83" s="33">
        <f>J83*K83+L83</f>
        <v>726374.68119999999</v>
      </c>
    </row>
    <row r="84" spans="1:13" ht="38.25" x14ac:dyDescent="0.3">
      <c r="A84" s="52" t="s">
        <v>4043</v>
      </c>
      <c r="B84" s="53" t="s">
        <v>4042</v>
      </c>
      <c r="C84" s="54">
        <v>43115</v>
      </c>
      <c r="D84" s="231" t="s">
        <v>3561</v>
      </c>
      <c r="E84" s="76">
        <v>43097</v>
      </c>
      <c r="F84" s="76" t="s">
        <v>3988</v>
      </c>
      <c r="G84" s="29" t="s">
        <v>3562</v>
      </c>
      <c r="H84" s="67" t="s">
        <v>3563</v>
      </c>
      <c r="I84" s="31" t="s">
        <v>79</v>
      </c>
      <c r="J84" s="32">
        <v>1</v>
      </c>
      <c r="K84" s="33">
        <v>345100.91</v>
      </c>
      <c r="L84" s="34">
        <f t="shared" ref="L84:L92" si="11">J84*K84*0.16</f>
        <v>55216.145599999996</v>
      </c>
      <c r="M84" s="33">
        <f t="shared" ref="M84:M92" si="12">J84*K84+L84</f>
        <v>400317.05559999996</v>
      </c>
    </row>
    <row r="85" spans="1:13" ht="51" x14ac:dyDescent="0.3">
      <c r="A85" s="52" t="s">
        <v>4041</v>
      </c>
      <c r="B85" s="53" t="s">
        <v>4040</v>
      </c>
      <c r="C85" s="54">
        <v>43115</v>
      </c>
      <c r="D85" s="231" t="s">
        <v>3564</v>
      </c>
      <c r="E85" s="76">
        <v>43097</v>
      </c>
      <c r="F85" s="76" t="s">
        <v>3988</v>
      </c>
      <c r="G85" s="29" t="s">
        <v>3562</v>
      </c>
      <c r="H85" s="67" t="s">
        <v>3565</v>
      </c>
      <c r="I85" s="31" t="s">
        <v>79</v>
      </c>
      <c r="J85" s="32">
        <v>1</v>
      </c>
      <c r="K85" s="33">
        <v>590030</v>
      </c>
      <c r="L85" s="34">
        <f t="shared" si="11"/>
        <v>94404.800000000003</v>
      </c>
      <c r="M85" s="33">
        <f t="shared" si="12"/>
        <v>684434.8</v>
      </c>
    </row>
    <row r="86" spans="1:13" ht="38.25" x14ac:dyDescent="0.3">
      <c r="A86" s="52" t="s">
        <v>4038</v>
      </c>
      <c r="B86" s="53" t="s">
        <v>4037</v>
      </c>
      <c r="C86" s="54">
        <v>43115</v>
      </c>
      <c r="D86" s="231" t="s">
        <v>3566</v>
      </c>
      <c r="E86" s="76">
        <v>43097</v>
      </c>
      <c r="F86" s="76" t="s">
        <v>3988</v>
      </c>
      <c r="G86" s="29" t="s">
        <v>3562</v>
      </c>
      <c r="H86" s="67" t="s">
        <v>3567</v>
      </c>
      <c r="I86" s="31" t="s">
        <v>79</v>
      </c>
      <c r="J86" s="32">
        <v>1</v>
      </c>
      <c r="K86" s="33">
        <v>357329.63</v>
      </c>
      <c r="L86" s="34">
        <f t="shared" si="11"/>
        <v>57172.7408</v>
      </c>
      <c r="M86" s="33">
        <f t="shared" si="12"/>
        <v>414502.37080000003</v>
      </c>
    </row>
    <row r="87" spans="1:13" ht="51" x14ac:dyDescent="0.3">
      <c r="A87" s="52"/>
      <c r="B87" s="53"/>
      <c r="C87" s="54"/>
      <c r="D87" s="231" t="s">
        <v>3568</v>
      </c>
      <c r="E87" s="76">
        <v>43097</v>
      </c>
      <c r="F87" s="76"/>
      <c r="G87" s="29" t="s">
        <v>3562</v>
      </c>
      <c r="H87" s="67" t="s">
        <v>3569</v>
      </c>
      <c r="I87" s="31" t="s">
        <v>79</v>
      </c>
      <c r="J87" s="32">
        <v>1</v>
      </c>
      <c r="K87" s="33">
        <v>263283.28000000003</v>
      </c>
      <c r="L87" s="34">
        <f t="shared" si="11"/>
        <v>42125.324800000002</v>
      </c>
      <c r="M87" s="33">
        <f t="shared" si="12"/>
        <v>305408.60480000003</v>
      </c>
    </row>
    <row r="88" spans="1:13" x14ac:dyDescent="0.3">
      <c r="A88" s="52"/>
      <c r="B88" s="53"/>
      <c r="C88" s="54"/>
      <c r="D88" s="231"/>
      <c r="E88" s="76"/>
      <c r="F88" s="76"/>
      <c r="G88" s="29"/>
      <c r="H88" s="67"/>
      <c r="I88" s="31"/>
      <c r="J88" s="32"/>
      <c r="K88" s="33"/>
      <c r="L88" s="34">
        <f t="shared" si="11"/>
        <v>0</v>
      </c>
      <c r="M88" s="33">
        <f t="shared" si="12"/>
        <v>0</v>
      </c>
    </row>
    <row r="89" spans="1:13" x14ac:dyDescent="0.3">
      <c r="A89" s="52"/>
      <c r="B89" s="53"/>
      <c r="C89" s="54"/>
      <c r="D89" s="231"/>
      <c r="E89" s="76"/>
      <c r="F89" s="76"/>
      <c r="G89" s="29"/>
      <c r="H89" s="67"/>
      <c r="I89" s="31"/>
      <c r="J89" s="32"/>
      <c r="K89" s="33"/>
      <c r="L89" s="34">
        <f t="shared" si="11"/>
        <v>0</v>
      </c>
      <c r="M89" s="33">
        <f t="shared" si="12"/>
        <v>0</v>
      </c>
    </row>
    <row r="90" spans="1:13" x14ac:dyDescent="0.3">
      <c r="A90" s="52"/>
      <c r="B90" s="53"/>
      <c r="C90" s="54"/>
      <c r="D90" s="231"/>
      <c r="E90" s="76"/>
      <c r="F90" s="76"/>
      <c r="G90" s="29"/>
      <c r="H90" s="67"/>
      <c r="I90" s="31"/>
      <c r="J90" s="32"/>
      <c r="K90" s="33"/>
      <c r="L90" s="34">
        <f t="shared" si="11"/>
        <v>0</v>
      </c>
      <c r="M90" s="33">
        <f t="shared" si="12"/>
        <v>0</v>
      </c>
    </row>
    <row r="91" spans="1:13" x14ac:dyDescent="0.3">
      <c r="A91" s="52"/>
      <c r="B91" s="53"/>
      <c r="C91" s="54"/>
      <c r="D91" s="231"/>
      <c r="E91" s="76"/>
      <c r="F91" s="76"/>
      <c r="G91" s="29"/>
      <c r="H91" s="67"/>
      <c r="I91" s="31"/>
      <c r="J91" s="32"/>
      <c r="K91" s="33"/>
      <c r="L91" s="34">
        <f t="shared" si="11"/>
        <v>0</v>
      </c>
      <c r="M91" s="33">
        <f t="shared" si="12"/>
        <v>0</v>
      </c>
    </row>
    <row r="92" spans="1:13" x14ac:dyDescent="0.3">
      <c r="A92" s="52"/>
      <c r="B92" s="53"/>
      <c r="C92" s="54"/>
      <c r="D92" s="231"/>
      <c r="E92" s="76"/>
      <c r="F92" s="76"/>
      <c r="G92" s="29"/>
      <c r="H92" s="67"/>
      <c r="I92" s="31"/>
      <c r="J92" s="32"/>
      <c r="K92" s="33"/>
      <c r="L92" s="34">
        <f t="shared" si="11"/>
        <v>0</v>
      </c>
      <c r="M92" s="33">
        <f t="shared" si="12"/>
        <v>0</v>
      </c>
    </row>
    <row r="93" spans="1:13" x14ac:dyDescent="0.3">
      <c r="A93" s="36"/>
      <c r="B93" s="36"/>
      <c r="C93" s="27"/>
      <c r="D93" s="247"/>
      <c r="E93" s="27"/>
      <c r="F93" s="27"/>
      <c r="G93" s="29"/>
      <c r="H93" s="67"/>
      <c r="I93" s="31"/>
      <c r="J93" s="32"/>
      <c r="K93" s="33"/>
      <c r="L93" s="34">
        <f>J93*K93*0.16</f>
        <v>0</v>
      </c>
      <c r="M93" s="33">
        <f>J93*K93+L93</f>
        <v>0</v>
      </c>
    </row>
    <row r="94" spans="1:13" x14ac:dyDescent="0.3">
      <c r="A94" s="36"/>
      <c r="B94" s="36"/>
      <c r="C94" s="27"/>
      <c r="D94" s="247"/>
      <c r="E94" s="27"/>
      <c r="F94" s="27"/>
      <c r="G94" s="29"/>
      <c r="H94" s="38"/>
      <c r="I94" s="31"/>
      <c r="J94" s="32"/>
      <c r="K94" s="33"/>
      <c r="L94" s="34">
        <f>J94*K94*0.16</f>
        <v>0</v>
      </c>
      <c r="M94" s="33">
        <f>J94*K94+L94</f>
        <v>0</v>
      </c>
    </row>
    <row r="95" spans="1:13" x14ac:dyDescent="0.3">
      <c r="A95" s="26"/>
      <c r="B95" s="26"/>
      <c r="C95" s="26"/>
      <c r="D95" s="248"/>
      <c r="E95" s="27"/>
      <c r="F95" s="27"/>
      <c r="G95" s="29"/>
      <c r="H95" s="38"/>
      <c r="I95" s="31"/>
      <c r="J95" s="32"/>
      <c r="K95" s="33"/>
      <c r="L95" s="34"/>
      <c r="M95" s="33">
        <f>SUM(M14:M94)+4.54</f>
        <v>2899644.9087999999</v>
      </c>
    </row>
    <row r="97" spans="1:13" x14ac:dyDescent="0.3">
      <c r="A97" s="48" t="s">
        <v>35</v>
      </c>
      <c r="B97" s="46" t="s">
        <v>381</v>
      </c>
    </row>
    <row r="98" spans="1:13" x14ac:dyDescent="0.3">
      <c r="A98" s="18"/>
      <c r="B98" s="15"/>
    </row>
    <row r="99" spans="1:13" x14ac:dyDescent="0.3">
      <c r="A99" s="18"/>
      <c r="B99" s="15"/>
      <c r="D99" s="249"/>
    </row>
    <row r="100" spans="1:13" x14ac:dyDescent="0.3">
      <c r="A100" s="18"/>
      <c r="B100" s="15"/>
    </row>
    <row r="101" spans="1:13" x14ac:dyDescent="0.3">
      <c r="A101" s="18"/>
      <c r="B101" s="15"/>
    </row>
    <row r="102" spans="1:13" x14ac:dyDescent="0.3">
      <c r="A102" s="18"/>
      <c r="B102" s="15"/>
    </row>
    <row r="103" spans="1:13" x14ac:dyDescent="0.3">
      <c r="A103" s="18"/>
      <c r="B103" s="15"/>
    </row>
    <row r="104" spans="1:13" x14ac:dyDescent="0.3">
      <c r="A104" s="18"/>
      <c r="B104" s="15"/>
    </row>
    <row r="105" spans="1:13" x14ac:dyDescent="0.3">
      <c r="A105" s="39"/>
      <c r="B105" s="39"/>
      <c r="C105" s="39"/>
      <c r="D105" s="250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x14ac:dyDescent="0.3">
      <c r="A106" s="261" t="s">
        <v>27</v>
      </c>
      <c r="B106" s="261"/>
      <c r="C106" s="261"/>
      <c r="D106" s="250"/>
      <c r="E106" s="261" t="s">
        <v>28</v>
      </c>
      <c r="F106" s="261"/>
      <c r="G106" s="39"/>
      <c r="H106" s="101" t="s">
        <v>29</v>
      </c>
      <c r="I106" s="39"/>
      <c r="J106" s="41"/>
      <c r="K106" s="101" t="s">
        <v>30</v>
      </c>
      <c r="L106" s="41"/>
      <c r="M106" s="39"/>
    </row>
    <row r="107" spans="1:13" ht="13.9" customHeight="1" x14ac:dyDescent="0.3">
      <c r="A107" s="263" t="s">
        <v>0</v>
      </c>
      <c r="B107" s="263"/>
      <c r="C107" s="263"/>
      <c r="D107" s="250"/>
      <c r="E107" s="262" t="s">
        <v>1</v>
      </c>
      <c r="F107" s="262"/>
      <c r="G107" s="39"/>
      <c r="H107" s="42" t="s">
        <v>2</v>
      </c>
      <c r="I107" s="39"/>
      <c r="J107" s="262" t="s">
        <v>31</v>
      </c>
      <c r="K107" s="262"/>
      <c r="L107" s="262"/>
      <c r="M107" s="39"/>
    </row>
    <row r="108" spans="1:13" x14ac:dyDescent="0.3">
      <c r="A108" s="253"/>
      <c r="B108" s="253"/>
      <c r="C108" s="253"/>
    </row>
    <row r="109" spans="1:13" s="15" customFormat="1" ht="15" customHeight="1" x14ac:dyDescent="0.25">
      <c r="A109" s="257" t="s">
        <v>6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</row>
  </sheetData>
  <customSheetViews>
    <customSheetView guid="{B46C6F73-E576-4327-952E-D30557363BE2}" showPageBreaks="1">
      <selection activeCell="F7" sqref="F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>
      <selection activeCell="F7" sqref="F7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109:M109"/>
    <mergeCell ref="A11:B11"/>
    <mergeCell ref="C11:G11"/>
    <mergeCell ref="I11:M11"/>
    <mergeCell ref="E106:F106"/>
    <mergeCell ref="E107:F107"/>
    <mergeCell ref="J107:L107"/>
    <mergeCell ref="A106:C106"/>
    <mergeCell ref="A107:C107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8"/>
  <sheetViews>
    <sheetView topLeftCell="I18" workbookViewId="0">
      <selection activeCell="L25" sqref="L25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8.75" x14ac:dyDescent="0.3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18.75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8.75" x14ac:dyDescent="0.3">
      <c r="A5" s="201" t="s">
        <v>7</v>
      </c>
      <c r="B5" s="48" t="s">
        <v>8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9" customHeight="1" x14ac:dyDescent="0.3">
      <c r="A6" s="18"/>
      <c r="B6" s="18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E10" s="20" t="s">
        <v>5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2990</v>
      </c>
      <c r="D11" s="259"/>
      <c r="E11" s="259"/>
      <c r="F11" s="259"/>
      <c r="G11" s="259"/>
      <c r="H11" s="8" t="s">
        <v>13</v>
      </c>
      <c r="I11" s="260" t="s">
        <v>4054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76.5" x14ac:dyDescent="0.3">
      <c r="A14" s="52" t="s">
        <v>2993</v>
      </c>
      <c r="B14" s="53" t="s">
        <v>2994</v>
      </c>
      <c r="C14" s="54">
        <v>43031</v>
      </c>
      <c r="D14" s="122">
        <v>38</v>
      </c>
      <c r="E14" s="76">
        <v>43024</v>
      </c>
      <c r="F14" s="76" t="s">
        <v>2995</v>
      </c>
      <c r="G14" s="38" t="s">
        <v>2507</v>
      </c>
      <c r="H14" s="77" t="s">
        <v>2509</v>
      </c>
      <c r="I14" s="50" t="s">
        <v>79</v>
      </c>
      <c r="J14" s="78">
        <v>1</v>
      </c>
      <c r="K14" s="138">
        <v>220000</v>
      </c>
      <c r="L14" s="34">
        <f t="shared" ref="L14:L22" si="0">J14*K14*0.16</f>
        <v>35200</v>
      </c>
      <c r="M14" s="33">
        <f t="shared" ref="M14:M22" si="1">J14*K14+L14</f>
        <v>255200</v>
      </c>
    </row>
    <row r="15" spans="1:13" ht="76.5" x14ac:dyDescent="0.3">
      <c r="A15" s="52" t="s">
        <v>2992</v>
      </c>
      <c r="B15" s="53" t="s">
        <v>2991</v>
      </c>
      <c r="C15" s="54">
        <v>43031</v>
      </c>
      <c r="D15" s="122">
        <v>39</v>
      </c>
      <c r="E15" s="76">
        <v>43024</v>
      </c>
      <c r="F15" s="76" t="s">
        <v>2995</v>
      </c>
      <c r="G15" s="38" t="s">
        <v>2507</v>
      </c>
      <c r="H15" s="77" t="s">
        <v>2508</v>
      </c>
      <c r="I15" s="50" t="s">
        <v>79</v>
      </c>
      <c r="J15" s="78">
        <v>1</v>
      </c>
      <c r="K15" s="138">
        <v>178020</v>
      </c>
      <c r="L15" s="34">
        <f t="shared" si="0"/>
        <v>28483.200000000001</v>
      </c>
      <c r="M15" s="33">
        <f t="shared" si="1"/>
        <v>206503.2</v>
      </c>
    </row>
    <row r="16" spans="1:13" ht="76.5" x14ac:dyDescent="0.3">
      <c r="A16" s="52" t="s">
        <v>3970</v>
      </c>
      <c r="B16" s="53" t="s">
        <v>3969</v>
      </c>
      <c r="C16" s="54">
        <v>43073</v>
      </c>
      <c r="D16" s="122">
        <v>40</v>
      </c>
      <c r="E16" s="76">
        <v>43067</v>
      </c>
      <c r="F16" s="76" t="s">
        <v>2995</v>
      </c>
      <c r="G16" s="38" t="s">
        <v>2507</v>
      </c>
      <c r="H16" s="77" t="s">
        <v>3070</v>
      </c>
      <c r="I16" s="50" t="s">
        <v>1152</v>
      </c>
      <c r="J16" s="78">
        <v>1</v>
      </c>
      <c r="K16" s="138">
        <v>302500</v>
      </c>
      <c r="L16" s="34">
        <f t="shared" si="0"/>
        <v>48400</v>
      </c>
      <c r="M16" s="33">
        <f t="shared" si="1"/>
        <v>350900</v>
      </c>
    </row>
    <row r="17" spans="1:14" ht="76.5" x14ac:dyDescent="0.3">
      <c r="A17" s="52" t="s">
        <v>3972</v>
      </c>
      <c r="B17" s="53" t="s">
        <v>3971</v>
      </c>
      <c r="C17" s="54">
        <v>43073</v>
      </c>
      <c r="D17" s="122">
        <v>41</v>
      </c>
      <c r="E17" s="76">
        <v>43067</v>
      </c>
      <c r="F17" s="76" t="s">
        <v>2995</v>
      </c>
      <c r="G17" s="38" t="s">
        <v>2507</v>
      </c>
      <c r="H17" s="77" t="s">
        <v>3071</v>
      </c>
      <c r="I17" s="50" t="s">
        <v>1152</v>
      </c>
      <c r="J17" s="78">
        <v>1</v>
      </c>
      <c r="K17" s="139">
        <v>305170</v>
      </c>
      <c r="L17" s="34">
        <f t="shared" si="0"/>
        <v>48827.200000000004</v>
      </c>
      <c r="M17" s="33">
        <f t="shared" si="1"/>
        <v>353997.2</v>
      </c>
    </row>
    <row r="18" spans="1:14" ht="89.25" x14ac:dyDescent="0.3">
      <c r="A18" s="52" t="s">
        <v>3974</v>
      </c>
      <c r="B18" s="53" t="s">
        <v>3973</v>
      </c>
      <c r="C18" s="54">
        <v>43082</v>
      </c>
      <c r="D18" s="122">
        <v>42</v>
      </c>
      <c r="E18" s="76">
        <v>43077</v>
      </c>
      <c r="F18" s="76" t="s">
        <v>2995</v>
      </c>
      <c r="G18" s="38" t="s">
        <v>2507</v>
      </c>
      <c r="H18" s="67" t="s">
        <v>3350</v>
      </c>
      <c r="I18" s="31" t="s">
        <v>1152</v>
      </c>
      <c r="J18" s="32">
        <v>1</v>
      </c>
      <c r="K18" s="140">
        <v>25430.69</v>
      </c>
      <c r="L18" s="34">
        <f t="shared" si="0"/>
        <v>4068.9103999999998</v>
      </c>
      <c r="M18" s="33">
        <f t="shared" si="1"/>
        <v>29499.600399999999</v>
      </c>
    </row>
    <row r="19" spans="1:14" ht="76.5" x14ac:dyDescent="0.3">
      <c r="A19" s="52" t="s">
        <v>3976</v>
      </c>
      <c r="B19" s="53" t="s">
        <v>3975</v>
      </c>
      <c r="C19" s="54">
        <v>43082</v>
      </c>
      <c r="D19" s="122">
        <v>43</v>
      </c>
      <c r="E19" s="76">
        <v>43077</v>
      </c>
      <c r="F19" s="76" t="s">
        <v>2995</v>
      </c>
      <c r="G19" s="38" t="s">
        <v>2507</v>
      </c>
      <c r="H19" s="67" t="s">
        <v>3351</v>
      </c>
      <c r="I19" s="31" t="s">
        <v>1152</v>
      </c>
      <c r="J19" s="32">
        <v>1</v>
      </c>
      <c r="K19" s="140">
        <v>27500</v>
      </c>
      <c r="L19" s="34">
        <f t="shared" si="0"/>
        <v>4400</v>
      </c>
      <c r="M19" s="33">
        <f t="shared" si="1"/>
        <v>31900</v>
      </c>
    </row>
    <row r="20" spans="1:14" s="14" customFormat="1" ht="38.25" x14ac:dyDescent="0.25">
      <c r="A20" s="52" t="s">
        <v>3978</v>
      </c>
      <c r="B20" s="53" t="s">
        <v>3977</v>
      </c>
      <c r="C20" s="54">
        <v>43095</v>
      </c>
      <c r="D20" s="92" t="s">
        <v>3524</v>
      </c>
      <c r="E20" s="76">
        <v>43089</v>
      </c>
      <c r="F20" s="76" t="s">
        <v>2995</v>
      </c>
      <c r="G20" s="38" t="s">
        <v>3525</v>
      </c>
      <c r="H20" s="67" t="s">
        <v>3526</v>
      </c>
      <c r="I20" s="31" t="s">
        <v>79</v>
      </c>
      <c r="J20" s="32">
        <v>1</v>
      </c>
      <c r="K20" s="140">
        <v>296700</v>
      </c>
      <c r="L20" s="34">
        <f t="shared" si="0"/>
        <v>47472</v>
      </c>
      <c r="M20" s="33">
        <f t="shared" si="1"/>
        <v>344172</v>
      </c>
    </row>
    <row r="21" spans="1:14" ht="51" x14ac:dyDescent="0.3">
      <c r="A21" s="26"/>
      <c r="B21" s="26"/>
      <c r="C21" s="27"/>
      <c r="D21" s="92" t="s">
        <v>1659</v>
      </c>
      <c r="E21" s="76">
        <v>43089</v>
      </c>
      <c r="F21" s="76"/>
      <c r="G21" s="38" t="s">
        <v>3525</v>
      </c>
      <c r="H21" s="68" t="s">
        <v>3527</v>
      </c>
      <c r="I21" s="31" t="s">
        <v>79</v>
      </c>
      <c r="J21" s="32">
        <v>1</v>
      </c>
      <c r="K21" s="140">
        <v>427152.02</v>
      </c>
      <c r="L21" s="34">
        <f t="shared" si="0"/>
        <v>68344.323199999999</v>
      </c>
      <c r="M21" s="33">
        <f t="shared" si="1"/>
        <v>495496.3432</v>
      </c>
    </row>
    <row r="22" spans="1:14" ht="38.25" x14ac:dyDescent="0.3">
      <c r="A22" s="26"/>
      <c r="B22" s="26"/>
      <c r="C22" s="27"/>
      <c r="D22" s="92" t="s">
        <v>3528</v>
      </c>
      <c r="E22" s="76">
        <v>43089</v>
      </c>
      <c r="F22" s="76"/>
      <c r="G22" s="38" t="s">
        <v>3525</v>
      </c>
      <c r="H22" s="68" t="s">
        <v>3529</v>
      </c>
      <c r="I22" s="31" t="s">
        <v>79</v>
      </c>
      <c r="J22" s="32">
        <v>1</v>
      </c>
      <c r="K22" s="140">
        <v>445050</v>
      </c>
      <c r="L22" s="34">
        <f t="shared" si="0"/>
        <v>71208</v>
      </c>
      <c r="M22" s="33">
        <f t="shared" si="1"/>
        <v>516258</v>
      </c>
    </row>
    <row r="23" spans="1:14" ht="38.25" x14ac:dyDescent="0.3">
      <c r="A23" s="52" t="s">
        <v>4053</v>
      </c>
      <c r="B23" s="53" t="s">
        <v>4052</v>
      </c>
      <c r="C23" s="54">
        <v>43115</v>
      </c>
      <c r="D23" s="92" t="s">
        <v>3543</v>
      </c>
      <c r="E23" s="76">
        <v>43089</v>
      </c>
      <c r="F23" s="76" t="s">
        <v>3988</v>
      </c>
      <c r="G23" s="38" t="s">
        <v>3525</v>
      </c>
      <c r="H23" s="68" t="s">
        <v>3544</v>
      </c>
      <c r="I23" s="31" t="s">
        <v>79</v>
      </c>
      <c r="J23" s="32">
        <v>1</v>
      </c>
      <c r="K23" s="140">
        <v>314597.98</v>
      </c>
      <c r="L23" s="34">
        <f>J23*K23*0.16</f>
        <v>50335.676800000001</v>
      </c>
      <c r="M23" s="33">
        <f>J23*K23+L23</f>
        <v>364933.6568</v>
      </c>
      <c r="N23" s="61"/>
    </row>
    <row r="24" spans="1:14" x14ac:dyDescent="0.3">
      <c r="A24" s="26"/>
      <c r="B24" s="26"/>
      <c r="C24" s="26"/>
      <c r="D24" s="28"/>
      <c r="E24" s="27"/>
      <c r="F24" s="27"/>
      <c r="G24" s="29"/>
      <c r="H24" s="67"/>
      <c r="I24" s="31"/>
      <c r="J24" s="32"/>
      <c r="K24" s="33"/>
      <c r="L24" s="34"/>
      <c r="M24" s="33">
        <f>SUM(M14:M23)</f>
        <v>2948860.0004000003</v>
      </c>
    </row>
    <row r="26" spans="1:14" x14ac:dyDescent="0.3">
      <c r="A26" s="48" t="s">
        <v>35</v>
      </c>
      <c r="B26" s="46" t="s">
        <v>2989</v>
      </c>
    </row>
    <row r="27" spans="1:14" x14ac:dyDescent="0.3">
      <c r="A27" s="18"/>
      <c r="B27" s="15"/>
    </row>
    <row r="28" spans="1:14" x14ac:dyDescent="0.3">
      <c r="A28" s="18"/>
      <c r="B28" s="15"/>
      <c r="D28" s="62"/>
    </row>
    <row r="29" spans="1:14" x14ac:dyDescent="0.3">
      <c r="A29" s="18"/>
      <c r="B29" s="15"/>
    </row>
    <row r="30" spans="1:14" x14ac:dyDescent="0.3">
      <c r="A30" s="18"/>
      <c r="B30" s="15"/>
    </row>
    <row r="31" spans="1:14" x14ac:dyDescent="0.3">
      <c r="A31" s="18"/>
      <c r="B31" s="15"/>
    </row>
    <row r="32" spans="1:14" x14ac:dyDescent="0.3">
      <c r="A32" s="18"/>
      <c r="B32" s="15"/>
    </row>
    <row r="33" spans="1:13" x14ac:dyDescent="0.3">
      <c r="A33" s="18"/>
      <c r="B33" s="15"/>
    </row>
    <row r="34" spans="1:13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3">
      <c r="A35" s="261" t="s">
        <v>27</v>
      </c>
      <c r="B35" s="261"/>
      <c r="C35" s="261"/>
      <c r="D35" s="39"/>
      <c r="E35" s="261" t="s">
        <v>28</v>
      </c>
      <c r="F35" s="261"/>
      <c r="G35" s="39"/>
      <c r="H35" s="202" t="s">
        <v>29</v>
      </c>
      <c r="I35" s="39"/>
      <c r="J35" s="41"/>
      <c r="K35" s="202" t="s">
        <v>30</v>
      </c>
      <c r="L35" s="41"/>
      <c r="M35" s="39"/>
    </row>
    <row r="36" spans="1:13" ht="13.9" customHeight="1" x14ac:dyDescent="0.3">
      <c r="A36" s="263" t="s">
        <v>0</v>
      </c>
      <c r="B36" s="263"/>
      <c r="C36" s="263"/>
      <c r="D36" s="39"/>
      <c r="E36" s="262" t="s">
        <v>1</v>
      </c>
      <c r="F36" s="262"/>
      <c r="G36" s="39"/>
      <c r="H36" s="42" t="s">
        <v>2</v>
      </c>
      <c r="I36" s="39"/>
      <c r="J36" s="262" t="s">
        <v>31</v>
      </c>
      <c r="K36" s="262"/>
      <c r="L36" s="262"/>
      <c r="M36" s="39"/>
    </row>
    <row r="37" spans="1:13" x14ac:dyDescent="0.3">
      <c r="A37" s="253"/>
      <c r="B37" s="253"/>
      <c r="C37" s="253"/>
    </row>
    <row r="38" spans="1:13" s="15" customFormat="1" ht="15" customHeight="1" x14ac:dyDescent="0.25">
      <c r="A38" s="257" t="s">
        <v>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</row>
  </sheetData>
  <customSheetViews>
    <customSheetView guid="{B46C6F73-E576-4327-952E-D30557363BE2}" showPageBreaks="1" topLeftCell="I18">
      <selection activeCell="L25" sqref="L2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18">
      <selection activeCell="L25" sqref="L25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8:M38"/>
    <mergeCell ref="A11:B11"/>
    <mergeCell ref="C11:G11"/>
    <mergeCell ref="I11:M11"/>
    <mergeCell ref="E35:F35"/>
    <mergeCell ref="E36:F36"/>
    <mergeCell ref="J36:L36"/>
    <mergeCell ref="A35:C35"/>
    <mergeCell ref="A36:C36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9"/>
  <sheetViews>
    <sheetView topLeftCell="I46" workbookViewId="0">
      <selection activeCell="M58" sqref="M58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8.75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8.75" x14ac:dyDescent="0.3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8.75" x14ac:dyDescent="0.3">
      <c r="A5" s="170" t="s">
        <v>7</v>
      </c>
      <c r="B5" s="48" t="s">
        <v>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9" customHeight="1" x14ac:dyDescent="0.3">
      <c r="A6" s="18"/>
      <c r="B6" s="18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E10" s="20" t="s">
        <v>5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1682</v>
      </c>
      <c r="D11" s="259"/>
      <c r="E11" s="259"/>
      <c r="F11" s="259"/>
      <c r="G11" s="259"/>
      <c r="H11" s="8" t="s">
        <v>13</v>
      </c>
      <c r="I11" s="260" t="s">
        <v>3979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3067</v>
      </c>
      <c r="B14" s="53" t="s">
        <v>3068</v>
      </c>
      <c r="C14" s="54">
        <v>43006</v>
      </c>
      <c r="D14" s="75" t="s">
        <v>1683</v>
      </c>
      <c r="E14" s="76">
        <v>42984</v>
      </c>
      <c r="F14" s="76" t="s">
        <v>639</v>
      </c>
      <c r="G14" s="38" t="s">
        <v>1684</v>
      </c>
      <c r="H14" s="77" t="s">
        <v>1685</v>
      </c>
      <c r="I14" s="50" t="s">
        <v>219</v>
      </c>
      <c r="J14" s="78">
        <v>419.48</v>
      </c>
      <c r="K14" s="138">
        <v>175</v>
      </c>
      <c r="L14" s="34">
        <f t="shared" ref="L14:L20" si="0">J14*K14*0.16</f>
        <v>11745.44</v>
      </c>
      <c r="M14" s="33">
        <f t="shared" ref="M14:M20" si="1">J14*K14+L14</f>
        <v>85154.44</v>
      </c>
    </row>
    <row r="15" spans="1:13" ht="25.5" x14ac:dyDescent="0.3">
      <c r="A15" s="52" t="s">
        <v>3067</v>
      </c>
      <c r="B15" s="53" t="s">
        <v>3068</v>
      </c>
      <c r="C15" s="54">
        <v>43006</v>
      </c>
      <c r="D15" s="75" t="s">
        <v>1683</v>
      </c>
      <c r="E15" s="76">
        <v>42984</v>
      </c>
      <c r="F15" s="76" t="s">
        <v>639</v>
      </c>
      <c r="G15" s="38" t="s">
        <v>1684</v>
      </c>
      <c r="H15" s="77" t="s">
        <v>1686</v>
      </c>
      <c r="I15" s="50" t="s">
        <v>219</v>
      </c>
      <c r="J15" s="78">
        <v>385.56</v>
      </c>
      <c r="K15" s="138">
        <v>350</v>
      </c>
      <c r="L15" s="34">
        <f t="shared" si="0"/>
        <v>21591.360000000001</v>
      </c>
      <c r="M15" s="33">
        <f t="shared" si="1"/>
        <v>156537.35999999999</v>
      </c>
    </row>
    <row r="16" spans="1:13" ht="25.5" x14ac:dyDescent="0.3">
      <c r="A16" s="52" t="s">
        <v>3067</v>
      </c>
      <c r="B16" s="53" t="s">
        <v>3068</v>
      </c>
      <c r="C16" s="54">
        <v>43006</v>
      </c>
      <c r="D16" s="75" t="s">
        <v>1683</v>
      </c>
      <c r="E16" s="76">
        <v>42984</v>
      </c>
      <c r="F16" s="76" t="s">
        <v>639</v>
      </c>
      <c r="G16" s="38" t="s">
        <v>1684</v>
      </c>
      <c r="H16" s="77" t="s">
        <v>1687</v>
      </c>
      <c r="I16" s="50" t="s">
        <v>219</v>
      </c>
      <c r="J16" s="78">
        <v>1018.36</v>
      </c>
      <c r="K16" s="138">
        <v>460</v>
      </c>
      <c r="L16" s="34">
        <f t="shared" si="0"/>
        <v>74951.296000000002</v>
      </c>
      <c r="M16" s="33">
        <f t="shared" si="1"/>
        <v>543396.89600000007</v>
      </c>
    </row>
    <row r="17" spans="1:14" ht="25.5" x14ac:dyDescent="0.3">
      <c r="A17" s="52" t="s">
        <v>3067</v>
      </c>
      <c r="B17" s="53" t="s">
        <v>3068</v>
      </c>
      <c r="C17" s="54">
        <v>43006</v>
      </c>
      <c r="D17" s="75" t="s">
        <v>1683</v>
      </c>
      <c r="E17" s="76">
        <v>42984</v>
      </c>
      <c r="F17" s="76" t="s">
        <v>639</v>
      </c>
      <c r="G17" s="38" t="s">
        <v>1684</v>
      </c>
      <c r="H17" s="77" t="s">
        <v>1688</v>
      </c>
      <c r="I17" s="50" t="s">
        <v>219</v>
      </c>
      <c r="J17" s="78">
        <v>32.409999999999997</v>
      </c>
      <c r="K17" s="139">
        <v>295</v>
      </c>
      <c r="L17" s="34">
        <f t="shared" si="0"/>
        <v>1529.752</v>
      </c>
      <c r="M17" s="33">
        <f t="shared" si="1"/>
        <v>11090.701999999999</v>
      </c>
    </row>
    <row r="18" spans="1:14" ht="25.5" x14ac:dyDescent="0.3">
      <c r="A18" s="52" t="s">
        <v>3067</v>
      </c>
      <c r="B18" s="53" t="s">
        <v>3068</v>
      </c>
      <c r="C18" s="54">
        <v>43006</v>
      </c>
      <c r="D18" s="75" t="s">
        <v>1683</v>
      </c>
      <c r="E18" s="76">
        <v>42984</v>
      </c>
      <c r="F18" s="76">
        <v>0</v>
      </c>
      <c r="G18" s="38" t="s">
        <v>1684</v>
      </c>
      <c r="H18" s="67" t="s">
        <v>1689</v>
      </c>
      <c r="I18" s="31" t="s">
        <v>219</v>
      </c>
      <c r="J18" s="32">
        <v>32.409999999999997</v>
      </c>
      <c r="K18" s="140">
        <v>732.76</v>
      </c>
      <c r="L18" s="34">
        <f t="shared" si="0"/>
        <v>3799.8002559999995</v>
      </c>
      <c r="M18" s="33">
        <f t="shared" si="1"/>
        <v>27548.551855999995</v>
      </c>
    </row>
    <row r="19" spans="1:14" ht="25.5" x14ac:dyDescent="0.3">
      <c r="A19" s="52" t="s">
        <v>3067</v>
      </c>
      <c r="B19" s="53" t="s">
        <v>3068</v>
      </c>
      <c r="C19" s="54">
        <v>43006</v>
      </c>
      <c r="D19" s="75" t="s">
        <v>1683</v>
      </c>
      <c r="E19" s="76">
        <v>42984</v>
      </c>
      <c r="F19" s="76" t="s">
        <v>639</v>
      </c>
      <c r="G19" s="38" t="s">
        <v>1684</v>
      </c>
      <c r="H19" s="67" t="s">
        <v>1690</v>
      </c>
      <c r="I19" s="31" t="s">
        <v>219</v>
      </c>
      <c r="J19" s="32">
        <v>5.4298500000000001</v>
      </c>
      <c r="K19" s="140">
        <v>175.3</v>
      </c>
      <c r="L19" s="34">
        <f t="shared" si="0"/>
        <v>152.29643280000002</v>
      </c>
      <c r="M19" s="33">
        <f t="shared" si="1"/>
        <v>1104.1491378000001</v>
      </c>
    </row>
    <row r="20" spans="1:14" s="14" customFormat="1" ht="13.5" x14ac:dyDescent="0.25">
      <c r="A20" s="52" t="s">
        <v>3066</v>
      </c>
      <c r="B20" s="53" t="s">
        <v>3065</v>
      </c>
      <c r="C20" s="54">
        <v>43006</v>
      </c>
      <c r="D20" s="92" t="s">
        <v>1691</v>
      </c>
      <c r="E20" s="76">
        <v>42984</v>
      </c>
      <c r="F20" s="76" t="s">
        <v>631</v>
      </c>
      <c r="G20" s="29" t="s">
        <v>1684</v>
      </c>
      <c r="H20" s="67" t="s">
        <v>1692</v>
      </c>
      <c r="I20" s="31" t="s">
        <v>1696</v>
      </c>
      <c r="J20" s="32">
        <v>106.96</v>
      </c>
      <c r="K20" s="140">
        <v>215.52</v>
      </c>
      <c r="L20" s="34">
        <f t="shared" si="0"/>
        <v>3688.3230719999997</v>
      </c>
      <c r="M20" s="33">
        <f t="shared" si="1"/>
        <v>26740.342271999998</v>
      </c>
    </row>
    <row r="21" spans="1:14" x14ac:dyDescent="0.3">
      <c r="A21" s="52" t="s">
        <v>3066</v>
      </c>
      <c r="B21" s="53" t="s">
        <v>3065</v>
      </c>
      <c r="C21" s="54">
        <v>43006</v>
      </c>
      <c r="D21" s="92" t="s">
        <v>1691</v>
      </c>
      <c r="E21" s="76">
        <v>42984</v>
      </c>
      <c r="F21" s="76" t="s">
        <v>631</v>
      </c>
      <c r="G21" s="29" t="s">
        <v>1684</v>
      </c>
      <c r="H21" s="68" t="s">
        <v>1693</v>
      </c>
      <c r="I21" s="31" t="s">
        <v>1196</v>
      </c>
      <c r="J21" s="32">
        <v>15153</v>
      </c>
      <c r="K21" s="140">
        <v>12.93</v>
      </c>
      <c r="L21" s="34">
        <f t="shared" ref="L21:L27" si="2">J21*K21*0.16</f>
        <v>31348.526400000002</v>
      </c>
      <c r="M21" s="33">
        <f>J21*K21+L21</f>
        <v>227276.81640000001</v>
      </c>
    </row>
    <row r="22" spans="1:14" x14ac:dyDescent="0.3">
      <c r="A22" s="52" t="s">
        <v>3066</v>
      </c>
      <c r="B22" s="53" t="s">
        <v>3065</v>
      </c>
      <c r="C22" s="54">
        <v>43006</v>
      </c>
      <c r="D22" s="92" t="s">
        <v>1691</v>
      </c>
      <c r="E22" s="76">
        <v>42984</v>
      </c>
      <c r="F22" s="76" t="s">
        <v>631</v>
      </c>
      <c r="G22" s="29" t="s">
        <v>1684</v>
      </c>
      <c r="H22" s="68" t="s">
        <v>1694</v>
      </c>
      <c r="I22" s="31" t="s">
        <v>1696</v>
      </c>
      <c r="J22" s="32">
        <v>1367.22</v>
      </c>
      <c r="K22" s="140">
        <v>212.15</v>
      </c>
      <c r="L22" s="34">
        <f t="shared" si="2"/>
        <v>46408.915679999998</v>
      </c>
      <c r="M22" s="33">
        <f>J22*K22+L22</f>
        <v>336464.63867999997</v>
      </c>
    </row>
    <row r="23" spans="1:14" x14ac:dyDescent="0.3">
      <c r="A23" s="52" t="s">
        <v>3066</v>
      </c>
      <c r="B23" s="53" t="s">
        <v>3065</v>
      </c>
      <c r="C23" s="54">
        <v>43006</v>
      </c>
      <c r="D23" s="92" t="s">
        <v>1691</v>
      </c>
      <c r="E23" s="76">
        <v>42984</v>
      </c>
      <c r="F23" s="76" t="s">
        <v>631</v>
      </c>
      <c r="G23" s="29" t="s">
        <v>1684</v>
      </c>
      <c r="H23" s="68" t="s">
        <v>1695</v>
      </c>
      <c r="I23" s="31" t="s">
        <v>1696</v>
      </c>
      <c r="J23" s="32">
        <v>702.81</v>
      </c>
      <c r="K23" s="140">
        <v>165</v>
      </c>
      <c r="L23" s="34">
        <f t="shared" si="2"/>
        <v>18554.184000000001</v>
      </c>
      <c r="M23" s="33">
        <f>J23*K23+L23-0.01</f>
        <v>134517.82399999999</v>
      </c>
      <c r="N23" s="61"/>
    </row>
    <row r="24" spans="1:14" x14ac:dyDescent="0.3">
      <c r="A24" s="26"/>
      <c r="B24" s="26"/>
      <c r="C24" s="27"/>
      <c r="D24" s="92" t="s">
        <v>2572</v>
      </c>
      <c r="E24" s="76">
        <v>43033</v>
      </c>
      <c r="F24" s="76"/>
      <c r="G24" s="29" t="s">
        <v>2573</v>
      </c>
      <c r="H24" s="68" t="s">
        <v>2574</v>
      </c>
      <c r="I24" s="31" t="s">
        <v>358</v>
      </c>
      <c r="J24" s="32">
        <v>21</v>
      </c>
      <c r="K24" s="140">
        <v>1300</v>
      </c>
      <c r="L24" s="34">
        <f t="shared" si="2"/>
        <v>4368</v>
      </c>
      <c r="M24" s="33">
        <f>J24*K24+L24</f>
        <v>31668</v>
      </c>
      <c r="N24" s="61"/>
    </row>
    <row r="25" spans="1:14" x14ac:dyDescent="0.3">
      <c r="A25" s="26"/>
      <c r="B25" s="26"/>
      <c r="C25" s="27"/>
      <c r="D25" s="92" t="s">
        <v>2572</v>
      </c>
      <c r="E25" s="76">
        <v>43033</v>
      </c>
      <c r="F25" s="76"/>
      <c r="G25" s="29" t="s">
        <v>2573</v>
      </c>
      <c r="H25" s="68" t="s">
        <v>2575</v>
      </c>
      <c r="I25" s="31" t="s">
        <v>358</v>
      </c>
      <c r="J25" s="32">
        <v>8</v>
      </c>
      <c r="K25" s="140">
        <v>1300</v>
      </c>
      <c r="L25" s="34">
        <f t="shared" si="2"/>
        <v>1664</v>
      </c>
      <c r="M25" s="33">
        <f>J25*K25+L25</f>
        <v>12064</v>
      </c>
      <c r="N25" s="61"/>
    </row>
    <row r="26" spans="1:14" x14ac:dyDescent="0.3">
      <c r="A26" s="26"/>
      <c r="B26" s="26"/>
      <c r="C26" s="27"/>
      <c r="D26" s="92" t="s">
        <v>2572</v>
      </c>
      <c r="E26" s="76">
        <v>43033</v>
      </c>
      <c r="F26" s="76"/>
      <c r="G26" s="29" t="s">
        <v>2573</v>
      </c>
      <c r="H26" s="68" t="s">
        <v>2576</v>
      </c>
      <c r="I26" s="31" t="s">
        <v>257</v>
      </c>
      <c r="J26" s="32">
        <v>20</v>
      </c>
      <c r="K26" s="140">
        <v>850</v>
      </c>
      <c r="L26" s="34">
        <f t="shared" si="2"/>
        <v>2720</v>
      </c>
      <c r="M26" s="33">
        <f>J26*K26+L26</f>
        <v>19720</v>
      </c>
      <c r="N26" s="61"/>
    </row>
    <row r="27" spans="1:14" x14ac:dyDescent="0.3">
      <c r="A27" s="26"/>
      <c r="B27" s="26"/>
      <c r="C27" s="27"/>
      <c r="D27" s="92" t="s">
        <v>2572</v>
      </c>
      <c r="E27" s="76">
        <v>43033</v>
      </c>
      <c r="F27" s="76"/>
      <c r="G27" s="29" t="s">
        <v>2573</v>
      </c>
      <c r="H27" s="68" t="s">
        <v>2577</v>
      </c>
      <c r="I27" s="31" t="s">
        <v>89</v>
      </c>
      <c r="J27" s="32">
        <v>17</v>
      </c>
      <c r="K27" s="33">
        <v>17.649999999999999</v>
      </c>
      <c r="L27" s="34">
        <f t="shared" si="2"/>
        <v>48.007999999999996</v>
      </c>
      <c r="M27" s="33">
        <f>J27*K27+L27</f>
        <v>348.05799999999994</v>
      </c>
    </row>
    <row r="28" spans="1:14" ht="25.5" x14ac:dyDescent="0.3">
      <c r="A28" s="26"/>
      <c r="B28" s="26"/>
      <c r="C28" s="27"/>
      <c r="D28" s="92" t="s">
        <v>3032</v>
      </c>
      <c r="E28" s="76">
        <v>43046</v>
      </c>
      <c r="F28" s="76"/>
      <c r="G28" s="29" t="s">
        <v>3033</v>
      </c>
      <c r="H28" s="68" t="s">
        <v>3034</v>
      </c>
      <c r="I28" s="31" t="s">
        <v>89</v>
      </c>
      <c r="J28" s="32">
        <v>25</v>
      </c>
      <c r="K28" s="33">
        <v>521</v>
      </c>
      <c r="L28" s="34">
        <f t="shared" ref="L28:L51" si="3">J28*K28*0.16</f>
        <v>2084</v>
      </c>
      <c r="M28" s="33">
        <f t="shared" ref="M28:M51" si="4">J28*K28+L28</f>
        <v>15109</v>
      </c>
    </row>
    <row r="29" spans="1:14" x14ac:dyDescent="0.3">
      <c r="A29" s="26"/>
      <c r="B29" s="26"/>
      <c r="C29" s="27"/>
      <c r="D29" s="92" t="s">
        <v>3032</v>
      </c>
      <c r="E29" s="76">
        <v>43046</v>
      </c>
      <c r="F29" s="76"/>
      <c r="G29" s="29" t="s">
        <v>3033</v>
      </c>
      <c r="H29" s="68" t="s">
        <v>3035</v>
      </c>
      <c r="I29" s="31" t="s">
        <v>89</v>
      </c>
      <c r="J29" s="32">
        <v>25</v>
      </c>
      <c r="K29" s="33">
        <v>678</v>
      </c>
      <c r="L29" s="34">
        <f t="shared" si="3"/>
        <v>2712</v>
      </c>
      <c r="M29" s="33">
        <f t="shared" si="4"/>
        <v>19662</v>
      </c>
    </row>
    <row r="30" spans="1:14" x14ac:dyDescent="0.3">
      <c r="A30" s="26"/>
      <c r="B30" s="26"/>
      <c r="C30" s="27"/>
      <c r="D30" s="92" t="s">
        <v>3032</v>
      </c>
      <c r="E30" s="76">
        <v>43046</v>
      </c>
      <c r="F30" s="76"/>
      <c r="G30" s="29" t="s">
        <v>3033</v>
      </c>
      <c r="H30" s="68" t="s">
        <v>3036</v>
      </c>
      <c r="I30" s="31" t="s">
        <v>89</v>
      </c>
      <c r="J30" s="32">
        <v>30</v>
      </c>
      <c r="K30" s="33">
        <v>573</v>
      </c>
      <c r="L30" s="34">
        <f t="shared" si="3"/>
        <v>2750.4</v>
      </c>
      <c r="M30" s="33">
        <f t="shared" si="4"/>
        <v>19940.400000000001</v>
      </c>
    </row>
    <row r="31" spans="1:14" ht="25.5" x14ac:dyDescent="0.3">
      <c r="A31" s="26"/>
      <c r="B31" s="26"/>
      <c r="C31" s="27"/>
      <c r="D31" s="92" t="s">
        <v>3032</v>
      </c>
      <c r="E31" s="76">
        <v>43046</v>
      </c>
      <c r="F31" s="76"/>
      <c r="G31" s="29" t="s">
        <v>3033</v>
      </c>
      <c r="H31" s="68" t="s">
        <v>3037</v>
      </c>
      <c r="I31" s="31" t="s">
        <v>89</v>
      </c>
      <c r="J31" s="32">
        <v>3</v>
      </c>
      <c r="K31" s="33">
        <v>3480</v>
      </c>
      <c r="L31" s="34">
        <f t="shared" si="3"/>
        <v>1670.4</v>
      </c>
      <c r="M31" s="33">
        <f t="shared" si="4"/>
        <v>12110.4</v>
      </c>
    </row>
    <row r="32" spans="1:14" x14ac:dyDescent="0.3">
      <c r="A32" s="26"/>
      <c r="B32" s="26"/>
      <c r="C32" s="27"/>
      <c r="D32" s="92" t="s">
        <v>3032</v>
      </c>
      <c r="E32" s="76">
        <v>43046</v>
      </c>
      <c r="F32" s="76"/>
      <c r="G32" s="29" t="s">
        <v>3033</v>
      </c>
      <c r="H32" s="68" t="s">
        <v>3038</v>
      </c>
      <c r="I32" s="31" t="s">
        <v>89</v>
      </c>
      <c r="J32" s="32">
        <v>24</v>
      </c>
      <c r="K32" s="33">
        <v>217</v>
      </c>
      <c r="L32" s="34">
        <f t="shared" si="3"/>
        <v>833.28</v>
      </c>
      <c r="M32" s="33">
        <f t="shared" si="4"/>
        <v>6041.28</v>
      </c>
    </row>
    <row r="33" spans="1:13" x14ac:dyDescent="0.3">
      <c r="A33" s="26"/>
      <c r="B33" s="26"/>
      <c r="C33" s="27"/>
      <c r="D33" s="92" t="s">
        <v>3032</v>
      </c>
      <c r="E33" s="76">
        <v>43046</v>
      </c>
      <c r="F33" s="76"/>
      <c r="G33" s="29" t="s">
        <v>3033</v>
      </c>
      <c r="H33" s="68" t="s">
        <v>3039</v>
      </c>
      <c r="I33" s="31" t="s">
        <v>89</v>
      </c>
      <c r="J33" s="32">
        <v>130</v>
      </c>
      <c r="K33" s="33">
        <v>25</v>
      </c>
      <c r="L33" s="34">
        <f t="shared" si="3"/>
        <v>520</v>
      </c>
      <c r="M33" s="33">
        <f t="shared" si="4"/>
        <v>3770</v>
      </c>
    </row>
    <row r="34" spans="1:13" ht="25.5" x14ac:dyDescent="0.3">
      <c r="A34" s="26"/>
      <c r="B34" s="26"/>
      <c r="C34" s="27"/>
      <c r="D34" s="92" t="s">
        <v>3040</v>
      </c>
      <c r="E34" s="76">
        <v>43046</v>
      </c>
      <c r="F34" s="76"/>
      <c r="G34" s="29" t="s">
        <v>3033</v>
      </c>
      <c r="H34" s="68" t="s">
        <v>3041</v>
      </c>
      <c r="I34" s="31" t="s">
        <v>89</v>
      </c>
      <c r="J34" s="32">
        <v>8</v>
      </c>
      <c r="K34" s="33">
        <v>4825</v>
      </c>
      <c r="L34" s="34">
        <f t="shared" si="3"/>
        <v>6176</v>
      </c>
      <c r="M34" s="33">
        <f t="shared" si="4"/>
        <v>44776</v>
      </c>
    </row>
    <row r="35" spans="1:13" x14ac:dyDescent="0.3">
      <c r="A35" s="26"/>
      <c r="B35" s="26"/>
      <c r="C35" s="27"/>
      <c r="D35" s="92" t="s">
        <v>3040</v>
      </c>
      <c r="E35" s="76">
        <v>43046</v>
      </c>
      <c r="F35" s="76"/>
      <c r="G35" s="29" t="s">
        <v>3033</v>
      </c>
      <c r="H35" s="68" t="s">
        <v>3042</v>
      </c>
      <c r="I35" s="31" t="s">
        <v>89</v>
      </c>
      <c r="J35" s="32">
        <v>10</v>
      </c>
      <c r="K35" s="33">
        <v>643</v>
      </c>
      <c r="L35" s="34">
        <f t="shared" si="3"/>
        <v>1028.8</v>
      </c>
      <c r="M35" s="33">
        <f t="shared" si="4"/>
        <v>7458.8</v>
      </c>
    </row>
    <row r="36" spans="1:13" x14ac:dyDescent="0.3">
      <c r="A36" s="26"/>
      <c r="B36" s="26"/>
      <c r="C36" s="27"/>
      <c r="D36" s="92" t="s">
        <v>3040</v>
      </c>
      <c r="E36" s="76">
        <v>43046</v>
      </c>
      <c r="F36" s="76"/>
      <c r="G36" s="29" t="s">
        <v>3033</v>
      </c>
      <c r="H36" s="68" t="s">
        <v>3043</v>
      </c>
      <c r="I36" s="31" t="s">
        <v>89</v>
      </c>
      <c r="J36" s="32">
        <v>10</v>
      </c>
      <c r="K36" s="33">
        <v>410</v>
      </c>
      <c r="L36" s="34">
        <f t="shared" si="3"/>
        <v>656</v>
      </c>
      <c r="M36" s="33">
        <f t="shared" si="4"/>
        <v>4756</v>
      </c>
    </row>
    <row r="37" spans="1:13" x14ac:dyDescent="0.3">
      <c r="A37" s="26"/>
      <c r="B37" s="26"/>
      <c r="C37" s="27"/>
      <c r="D37" s="92" t="s">
        <v>3040</v>
      </c>
      <c r="E37" s="76">
        <v>43046</v>
      </c>
      <c r="F37" s="76"/>
      <c r="G37" s="29" t="s">
        <v>3033</v>
      </c>
      <c r="H37" s="68" t="s">
        <v>3044</v>
      </c>
      <c r="I37" s="31" t="s">
        <v>89</v>
      </c>
      <c r="J37" s="32">
        <v>22</v>
      </c>
      <c r="K37" s="33">
        <v>204</v>
      </c>
      <c r="L37" s="34">
        <f t="shared" si="3"/>
        <v>718.08</v>
      </c>
      <c r="M37" s="33">
        <f t="shared" si="4"/>
        <v>5206.08</v>
      </c>
    </row>
    <row r="38" spans="1:13" x14ac:dyDescent="0.3">
      <c r="A38" s="26"/>
      <c r="B38" s="26"/>
      <c r="C38" s="27"/>
      <c r="D38" s="92" t="s">
        <v>3040</v>
      </c>
      <c r="E38" s="76">
        <v>43046</v>
      </c>
      <c r="F38" s="76"/>
      <c r="G38" s="29" t="s">
        <v>3033</v>
      </c>
      <c r="H38" s="68" t="s">
        <v>3045</v>
      </c>
      <c r="I38" s="31" t="s">
        <v>89</v>
      </c>
      <c r="J38" s="32">
        <v>3</v>
      </c>
      <c r="K38" s="33">
        <v>2120</v>
      </c>
      <c r="L38" s="34">
        <f t="shared" si="3"/>
        <v>1017.6</v>
      </c>
      <c r="M38" s="33">
        <f t="shared" si="4"/>
        <v>7377.6</v>
      </c>
    </row>
    <row r="39" spans="1:13" ht="25.5" x14ac:dyDescent="0.3">
      <c r="A39" s="26"/>
      <c r="B39" s="26"/>
      <c r="C39" s="27"/>
      <c r="D39" s="92" t="s">
        <v>3046</v>
      </c>
      <c r="E39" s="76">
        <v>43046</v>
      </c>
      <c r="F39" s="76"/>
      <c r="G39" s="29" t="s">
        <v>3033</v>
      </c>
      <c r="H39" s="68" t="s">
        <v>3037</v>
      </c>
      <c r="I39" s="31" t="s">
        <v>89</v>
      </c>
      <c r="J39" s="32">
        <v>17</v>
      </c>
      <c r="K39" s="33">
        <v>3480</v>
      </c>
      <c r="L39" s="34">
        <f t="shared" si="3"/>
        <v>9465.6</v>
      </c>
      <c r="M39" s="33">
        <f t="shared" si="4"/>
        <v>68625.600000000006</v>
      </c>
    </row>
    <row r="40" spans="1:13" x14ac:dyDescent="0.3">
      <c r="A40" s="26"/>
      <c r="B40" s="26"/>
      <c r="C40" s="27"/>
      <c r="D40" s="92" t="s">
        <v>3046</v>
      </c>
      <c r="E40" s="76">
        <v>43046</v>
      </c>
      <c r="F40" s="76"/>
      <c r="G40" s="29" t="s">
        <v>3033</v>
      </c>
      <c r="H40" s="68" t="s">
        <v>3047</v>
      </c>
      <c r="I40" s="31" t="s">
        <v>89</v>
      </c>
      <c r="J40" s="32">
        <v>120</v>
      </c>
      <c r="K40" s="33">
        <v>189</v>
      </c>
      <c r="L40" s="34">
        <f t="shared" si="3"/>
        <v>3628.8</v>
      </c>
      <c r="M40" s="33">
        <f t="shared" si="4"/>
        <v>26308.799999999999</v>
      </c>
    </row>
    <row r="41" spans="1:13" x14ac:dyDescent="0.3">
      <c r="A41" s="26"/>
      <c r="B41" s="26"/>
      <c r="C41" s="27"/>
      <c r="D41" s="92" t="s">
        <v>3046</v>
      </c>
      <c r="E41" s="76">
        <v>43046</v>
      </c>
      <c r="F41" s="76"/>
      <c r="G41" s="29" t="s">
        <v>3033</v>
      </c>
      <c r="H41" s="68" t="s">
        <v>3039</v>
      </c>
      <c r="I41" s="31" t="s">
        <v>89</v>
      </c>
      <c r="J41" s="32">
        <v>480</v>
      </c>
      <c r="K41" s="33">
        <v>25</v>
      </c>
      <c r="L41" s="34">
        <f t="shared" si="3"/>
        <v>1920</v>
      </c>
      <c r="M41" s="33">
        <f t="shared" si="4"/>
        <v>13920</v>
      </c>
    </row>
    <row r="42" spans="1:13" x14ac:dyDescent="0.3">
      <c r="A42" s="26"/>
      <c r="B42" s="26"/>
      <c r="C42" s="27"/>
      <c r="D42" s="92" t="s">
        <v>3046</v>
      </c>
      <c r="E42" s="76">
        <v>43046</v>
      </c>
      <c r="F42" s="76"/>
      <c r="G42" s="29" t="s">
        <v>3033</v>
      </c>
      <c r="H42" s="68" t="s">
        <v>3048</v>
      </c>
      <c r="I42" s="31" t="s">
        <v>89</v>
      </c>
      <c r="J42" s="32">
        <v>6</v>
      </c>
      <c r="K42" s="33">
        <v>1842</v>
      </c>
      <c r="L42" s="34">
        <f t="shared" si="3"/>
        <v>1768.32</v>
      </c>
      <c r="M42" s="33">
        <f t="shared" si="4"/>
        <v>12820.32</v>
      </c>
    </row>
    <row r="43" spans="1:13" ht="25.5" x14ac:dyDescent="0.3">
      <c r="A43" s="52" t="s">
        <v>3064</v>
      </c>
      <c r="B43" s="53" t="s">
        <v>3063</v>
      </c>
      <c r="C43" s="54">
        <v>42753</v>
      </c>
      <c r="D43" s="92"/>
      <c r="E43" s="76"/>
      <c r="F43" s="76" t="s">
        <v>42</v>
      </c>
      <c r="G43" s="29" t="s">
        <v>41</v>
      </c>
      <c r="H43" s="68" t="s">
        <v>3062</v>
      </c>
      <c r="I43" s="31"/>
      <c r="J43" s="32"/>
      <c r="K43" s="33"/>
      <c r="L43" s="34">
        <f t="shared" si="3"/>
        <v>0</v>
      </c>
      <c r="M43" s="33">
        <v>17700</v>
      </c>
    </row>
    <row r="44" spans="1:13" ht="25.5" x14ac:dyDescent="0.3">
      <c r="A44" s="52" t="s">
        <v>207</v>
      </c>
      <c r="B44" s="53" t="s">
        <v>203</v>
      </c>
      <c r="C44" s="54">
        <v>42754</v>
      </c>
      <c r="D44" s="92"/>
      <c r="E44" s="76"/>
      <c r="F44" s="76" t="s">
        <v>42</v>
      </c>
      <c r="G44" s="29" t="s">
        <v>41</v>
      </c>
      <c r="H44" s="77" t="s">
        <v>39</v>
      </c>
      <c r="I44" s="31"/>
      <c r="J44" s="32"/>
      <c r="K44" s="33"/>
      <c r="L44" s="34">
        <f t="shared" si="3"/>
        <v>0</v>
      </c>
      <c r="M44" s="33">
        <v>18600</v>
      </c>
    </row>
    <row r="45" spans="1:13" ht="25.5" x14ac:dyDescent="0.3">
      <c r="A45" s="26"/>
      <c r="B45" s="53" t="s">
        <v>204</v>
      </c>
      <c r="C45" s="54">
        <v>42765</v>
      </c>
      <c r="D45" s="92"/>
      <c r="E45" s="76"/>
      <c r="F45" s="76" t="s">
        <v>42</v>
      </c>
      <c r="G45" s="29" t="s">
        <v>41</v>
      </c>
      <c r="H45" s="77" t="s">
        <v>45</v>
      </c>
      <c r="I45" s="31"/>
      <c r="J45" s="32"/>
      <c r="K45" s="33"/>
      <c r="L45" s="34">
        <f t="shared" si="3"/>
        <v>0</v>
      </c>
      <c r="M45" s="33">
        <v>32700</v>
      </c>
    </row>
    <row r="46" spans="1:13" ht="25.5" x14ac:dyDescent="0.3">
      <c r="A46" s="26"/>
      <c r="B46" s="114" t="s">
        <v>205</v>
      </c>
      <c r="C46" s="118">
        <v>42769</v>
      </c>
      <c r="D46" s="92"/>
      <c r="E46" s="76"/>
      <c r="F46" s="76" t="s">
        <v>42</v>
      </c>
      <c r="G46" s="29" t="s">
        <v>41</v>
      </c>
      <c r="H46" s="77" t="s">
        <v>40</v>
      </c>
      <c r="I46" s="31"/>
      <c r="J46" s="32"/>
      <c r="K46" s="33"/>
      <c r="L46" s="34">
        <f t="shared" si="3"/>
        <v>0</v>
      </c>
      <c r="M46" s="33">
        <v>29600</v>
      </c>
    </row>
    <row r="47" spans="1:13" ht="25.5" x14ac:dyDescent="0.3">
      <c r="A47" s="26"/>
      <c r="B47" s="53" t="s">
        <v>206</v>
      </c>
      <c r="C47" s="54">
        <v>42776</v>
      </c>
      <c r="D47" s="92"/>
      <c r="E47" s="76"/>
      <c r="F47" s="76" t="s">
        <v>42</v>
      </c>
      <c r="G47" s="29" t="s">
        <v>41</v>
      </c>
      <c r="H47" s="77" t="s">
        <v>37</v>
      </c>
      <c r="I47" s="31"/>
      <c r="J47" s="32"/>
      <c r="K47" s="33"/>
      <c r="L47" s="34">
        <f t="shared" si="3"/>
        <v>0</v>
      </c>
      <c r="M47" s="33">
        <v>8650</v>
      </c>
    </row>
    <row r="48" spans="1:13" x14ac:dyDescent="0.3">
      <c r="A48" s="26"/>
      <c r="B48" s="26"/>
      <c r="C48" s="27"/>
      <c r="D48" s="92"/>
      <c r="E48" s="76"/>
      <c r="F48" s="76"/>
      <c r="G48" s="29"/>
      <c r="H48" s="68"/>
      <c r="I48" s="31"/>
      <c r="J48" s="32"/>
      <c r="K48" s="33"/>
      <c r="L48" s="34">
        <f t="shared" si="3"/>
        <v>0</v>
      </c>
      <c r="M48" s="33">
        <f t="shared" si="4"/>
        <v>0</v>
      </c>
    </row>
    <row r="49" spans="1:13" x14ac:dyDescent="0.3">
      <c r="A49" s="26"/>
      <c r="B49" s="26"/>
      <c r="C49" s="27"/>
      <c r="D49" s="92"/>
      <c r="E49" s="76"/>
      <c r="F49" s="76"/>
      <c r="G49" s="29"/>
      <c r="H49" s="68"/>
      <c r="I49" s="31"/>
      <c r="J49" s="32"/>
      <c r="K49" s="33"/>
      <c r="L49" s="34">
        <f t="shared" si="3"/>
        <v>0</v>
      </c>
      <c r="M49" s="33">
        <f t="shared" si="4"/>
        <v>0</v>
      </c>
    </row>
    <row r="50" spans="1:13" x14ac:dyDescent="0.3">
      <c r="A50" s="26"/>
      <c r="B50" s="26"/>
      <c r="C50" s="27"/>
      <c r="D50" s="92"/>
      <c r="E50" s="76"/>
      <c r="F50" s="76"/>
      <c r="G50" s="29"/>
      <c r="H50" s="68"/>
      <c r="I50" s="31"/>
      <c r="J50" s="32"/>
      <c r="K50" s="33"/>
      <c r="L50" s="34">
        <f t="shared" si="3"/>
        <v>0</v>
      </c>
      <c r="M50" s="33">
        <f t="shared" si="4"/>
        <v>0</v>
      </c>
    </row>
    <row r="51" spans="1:13" x14ac:dyDescent="0.3">
      <c r="A51" s="26"/>
      <c r="B51" s="26"/>
      <c r="C51" s="27"/>
      <c r="D51" s="92"/>
      <c r="E51" s="76"/>
      <c r="F51" s="76"/>
      <c r="G51" s="29"/>
      <c r="H51" s="68"/>
      <c r="I51" s="31"/>
      <c r="J51" s="32"/>
      <c r="K51" s="33"/>
      <c r="L51" s="34">
        <f t="shared" si="3"/>
        <v>0</v>
      </c>
      <c r="M51" s="33">
        <f t="shared" si="4"/>
        <v>0</v>
      </c>
    </row>
    <row r="52" spans="1:13" x14ac:dyDescent="0.3">
      <c r="A52" s="36"/>
      <c r="B52" s="36"/>
      <c r="C52" s="27"/>
      <c r="D52" s="45"/>
      <c r="E52" s="27"/>
      <c r="F52" s="37"/>
      <c r="G52" s="29"/>
      <c r="H52" s="67"/>
      <c r="I52" s="31"/>
      <c r="J52" s="32"/>
      <c r="K52" s="33"/>
      <c r="L52" s="34">
        <f>J52*K52*0.16</f>
        <v>0</v>
      </c>
      <c r="M52" s="33">
        <f>J52*K52+L52</f>
        <v>0</v>
      </c>
    </row>
    <row r="53" spans="1:13" x14ac:dyDescent="0.3">
      <c r="A53" s="36"/>
      <c r="B53" s="36"/>
      <c r="C53" s="27"/>
      <c r="D53" s="43"/>
      <c r="E53" s="27"/>
      <c r="F53" s="27"/>
      <c r="G53" s="29"/>
      <c r="H53" s="67"/>
      <c r="I53" s="31"/>
      <c r="J53" s="32"/>
      <c r="K53" s="33"/>
      <c r="L53" s="34">
        <f>J53*K53*0.16</f>
        <v>0</v>
      </c>
      <c r="M53" s="33">
        <f>J53*K53+L53</f>
        <v>0</v>
      </c>
    </row>
    <row r="54" spans="1:13" x14ac:dyDescent="0.3">
      <c r="A54" s="36"/>
      <c r="B54" s="36"/>
      <c r="C54" s="27"/>
      <c r="D54" s="43"/>
      <c r="E54" s="27"/>
      <c r="F54" s="27"/>
      <c r="G54" s="29"/>
      <c r="H54" s="67"/>
      <c r="I54" s="31"/>
      <c r="J54" s="32"/>
      <c r="K54" s="33"/>
      <c r="L54" s="34">
        <f>J54*K54*0.16</f>
        <v>0</v>
      </c>
      <c r="M54" s="33">
        <f>J54*K54+L54</f>
        <v>0</v>
      </c>
    </row>
    <row r="55" spans="1:13" x14ac:dyDescent="0.3">
      <c r="A55" s="26"/>
      <c r="B55" s="26"/>
      <c r="C55" s="26"/>
      <c r="D55" s="28"/>
      <c r="E55" s="27"/>
      <c r="F55" s="27"/>
      <c r="G55" s="29"/>
      <c r="H55" s="67"/>
      <c r="I55" s="31"/>
      <c r="J55" s="32"/>
      <c r="K55" s="33"/>
      <c r="L55" s="34"/>
      <c r="M55" s="33">
        <f>SUM(M14:M54)</f>
        <v>1988764.0583458</v>
      </c>
    </row>
    <row r="57" spans="1:13" x14ac:dyDescent="0.3">
      <c r="A57" s="48" t="s">
        <v>35</v>
      </c>
      <c r="B57" s="46" t="s">
        <v>1681</v>
      </c>
    </row>
    <row r="58" spans="1:13" x14ac:dyDescent="0.3">
      <c r="A58" s="18"/>
      <c r="B58" s="15"/>
    </row>
    <row r="59" spans="1:13" x14ac:dyDescent="0.3">
      <c r="A59" s="18"/>
      <c r="B59" s="15"/>
      <c r="D59" s="62"/>
    </row>
    <row r="60" spans="1:13" x14ac:dyDescent="0.3">
      <c r="A60" s="18"/>
      <c r="B60" s="15"/>
    </row>
    <row r="61" spans="1:13" x14ac:dyDescent="0.3">
      <c r="A61" s="18"/>
      <c r="B61" s="15"/>
    </row>
    <row r="62" spans="1:13" x14ac:dyDescent="0.3">
      <c r="A62" s="18"/>
      <c r="B62" s="15"/>
    </row>
    <row r="63" spans="1:13" x14ac:dyDescent="0.3">
      <c r="A63" s="18"/>
      <c r="B63" s="15"/>
    </row>
    <row r="64" spans="1:13" x14ac:dyDescent="0.3">
      <c r="A64" s="18"/>
      <c r="B64" s="15"/>
    </row>
    <row r="65" spans="1:13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261" t="s">
        <v>27</v>
      </c>
      <c r="B66" s="261"/>
      <c r="C66" s="261"/>
      <c r="D66" s="39"/>
      <c r="E66" s="261" t="s">
        <v>28</v>
      </c>
      <c r="F66" s="261"/>
      <c r="G66" s="39"/>
      <c r="H66" s="172" t="s">
        <v>29</v>
      </c>
      <c r="I66" s="39"/>
      <c r="J66" s="41"/>
      <c r="K66" s="172" t="s">
        <v>30</v>
      </c>
      <c r="L66" s="41"/>
      <c r="M66" s="39"/>
    </row>
    <row r="67" spans="1:13" ht="13.9" customHeight="1" x14ac:dyDescent="0.3">
      <c r="A67" s="263" t="s">
        <v>0</v>
      </c>
      <c r="B67" s="263"/>
      <c r="C67" s="263"/>
      <c r="D67" s="39"/>
      <c r="E67" s="262" t="s">
        <v>1</v>
      </c>
      <c r="F67" s="262"/>
      <c r="G67" s="39"/>
      <c r="H67" s="42" t="s">
        <v>2</v>
      </c>
      <c r="I67" s="39"/>
      <c r="J67" s="262" t="s">
        <v>31</v>
      </c>
      <c r="K67" s="262"/>
      <c r="L67" s="262"/>
      <c r="M67" s="39"/>
    </row>
    <row r="68" spans="1:13" x14ac:dyDescent="0.3">
      <c r="A68" s="253"/>
      <c r="B68" s="253"/>
      <c r="C68" s="253"/>
    </row>
    <row r="69" spans="1:13" s="15" customFormat="1" ht="15" customHeight="1" x14ac:dyDescent="0.25">
      <c r="A69" s="257" t="s">
        <v>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</sheetData>
  <customSheetViews>
    <customSheetView guid="{B46C6F73-E576-4327-952E-D30557363BE2}" showPageBreaks="1" topLeftCell="I46">
      <selection activeCell="M58" sqref="M5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46">
      <selection activeCell="M58" sqref="M58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69:M69"/>
    <mergeCell ref="A11:B11"/>
    <mergeCell ref="C11:G11"/>
    <mergeCell ref="I11:M11"/>
    <mergeCell ref="E66:F66"/>
    <mergeCell ref="E67:F67"/>
    <mergeCell ref="J67:L67"/>
    <mergeCell ref="A66:C66"/>
    <mergeCell ref="A67:C67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7"/>
  <sheetViews>
    <sheetView topLeftCell="I4" workbookViewId="0">
      <selection activeCell="M26" sqref="M26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" width="11.42578125" style="1"/>
    <col min="17" max="17" width="12.140625" style="1" bestFit="1" customWidth="1"/>
    <col min="18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8.75" x14ac:dyDescent="0.3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8.75" x14ac:dyDescent="0.3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8.75" x14ac:dyDescent="0.3">
      <c r="A5" s="186" t="s">
        <v>7</v>
      </c>
      <c r="B5" s="48" t="s">
        <v>8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t="9" customHeight="1" x14ac:dyDescent="0.3">
      <c r="A6" s="18"/>
      <c r="B6" s="18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2467</v>
      </c>
      <c r="D11" s="259"/>
      <c r="E11" s="259"/>
      <c r="F11" s="259"/>
      <c r="G11" s="259"/>
      <c r="H11" s="8" t="s">
        <v>13</v>
      </c>
      <c r="I11" s="260" t="s">
        <v>639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2950</v>
      </c>
      <c r="B14" s="53" t="s">
        <v>2947</v>
      </c>
      <c r="C14" s="54">
        <v>43018</v>
      </c>
      <c r="D14" s="75" t="s">
        <v>2468</v>
      </c>
      <c r="E14" s="76">
        <v>43006</v>
      </c>
      <c r="F14" s="76" t="s">
        <v>639</v>
      </c>
      <c r="G14" s="38" t="s">
        <v>58</v>
      </c>
      <c r="H14" s="77" t="s">
        <v>323</v>
      </c>
      <c r="I14" s="50" t="s">
        <v>231</v>
      </c>
      <c r="J14" s="78">
        <v>96</v>
      </c>
      <c r="K14" s="138">
        <v>350</v>
      </c>
      <c r="L14" s="34">
        <f>J14*K14*0.16</f>
        <v>5376</v>
      </c>
      <c r="M14" s="33">
        <f>J14*K14+L14</f>
        <v>38976</v>
      </c>
    </row>
    <row r="15" spans="1:13" ht="25.5" x14ac:dyDescent="0.3">
      <c r="A15" s="52" t="s">
        <v>2951</v>
      </c>
      <c r="B15" s="53" t="s">
        <v>2948</v>
      </c>
      <c r="C15" s="54">
        <v>43018</v>
      </c>
      <c r="D15" s="75" t="s">
        <v>2469</v>
      </c>
      <c r="E15" s="76">
        <v>43006</v>
      </c>
      <c r="F15" s="76" t="s">
        <v>639</v>
      </c>
      <c r="G15" s="38" t="s">
        <v>58</v>
      </c>
      <c r="H15" s="77" t="s">
        <v>251</v>
      </c>
      <c r="I15" s="50" t="s">
        <v>231</v>
      </c>
      <c r="J15" s="78">
        <v>96</v>
      </c>
      <c r="K15" s="138">
        <v>175</v>
      </c>
      <c r="L15" s="34">
        <f>J15*K15*0.16</f>
        <v>2688</v>
      </c>
      <c r="M15" s="33">
        <f>J15*K15+L15</f>
        <v>19488</v>
      </c>
    </row>
    <row r="16" spans="1:13" ht="25.5" x14ac:dyDescent="0.3">
      <c r="A16" s="52" t="s">
        <v>2952</v>
      </c>
      <c r="B16" s="53" t="s">
        <v>2949</v>
      </c>
      <c r="C16" s="54">
        <v>43018</v>
      </c>
      <c r="D16" s="75" t="s">
        <v>2470</v>
      </c>
      <c r="E16" s="76">
        <v>43006</v>
      </c>
      <c r="F16" s="76" t="s">
        <v>639</v>
      </c>
      <c r="G16" s="38" t="s">
        <v>58</v>
      </c>
      <c r="H16" s="77" t="s">
        <v>251</v>
      </c>
      <c r="I16" s="50" t="s">
        <v>231</v>
      </c>
      <c r="J16" s="78">
        <v>96</v>
      </c>
      <c r="K16" s="138">
        <v>175</v>
      </c>
      <c r="L16" s="34">
        <f t="shared" ref="L16:L22" si="0">J16*K16*0.16</f>
        <v>2688</v>
      </c>
      <c r="M16" s="33">
        <f t="shared" ref="M16:M22" si="1">J16*K16+L16</f>
        <v>19488</v>
      </c>
    </row>
    <row r="17" spans="1:13" x14ac:dyDescent="0.3">
      <c r="A17" s="21"/>
      <c r="B17" s="21"/>
      <c r="C17" s="21"/>
      <c r="D17" s="75"/>
      <c r="E17" s="76"/>
      <c r="F17" s="76"/>
      <c r="G17" s="38"/>
      <c r="H17" s="77"/>
      <c r="I17" s="50"/>
      <c r="J17" s="78"/>
      <c r="K17" s="139"/>
      <c r="L17" s="34">
        <f t="shared" si="0"/>
        <v>0</v>
      </c>
      <c r="M17" s="33">
        <f t="shared" si="1"/>
        <v>0</v>
      </c>
    </row>
    <row r="18" spans="1:13" x14ac:dyDescent="0.3">
      <c r="A18" s="26"/>
      <c r="B18" s="26"/>
      <c r="C18" s="27"/>
      <c r="D18" s="75"/>
      <c r="E18" s="76"/>
      <c r="F18" s="76"/>
      <c r="G18" s="38"/>
      <c r="H18" s="67"/>
      <c r="I18" s="31"/>
      <c r="J18" s="32"/>
      <c r="K18" s="140"/>
      <c r="L18" s="34">
        <f t="shared" si="0"/>
        <v>0</v>
      </c>
      <c r="M18" s="33">
        <f t="shared" si="1"/>
        <v>0</v>
      </c>
    </row>
    <row r="19" spans="1:13" x14ac:dyDescent="0.3">
      <c r="A19" s="26"/>
      <c r="B19" s="26"/>
      <c r="C19" s="27"/>
      <c r="D19" s="92"/>
      <c r="E19" s="76"/>
      <c r="F19" s="76"/>
      <c r="G19" s="38"/>
      <c r="H19" s="68"/>
      <c r="I19" s="31"/>
      <c r="J19" s="32"/>
      <c r="K19" s="33"/>
      <c r="L19" s="34">
        <f t="shared" si="0"/>
        <v>0</v>
      </c>
      <c r="M19" s="33">
        <f t="shared" si="1"/>
        <v>0</v>
      </c>
    </row>
    <row r="20" spans="1:13" x14ac:dyDescent="0.3">
      <c r="A20" s="36"/>
      <c r="B20" s="36"/>
      <c r="C20" s="27"/>
      <c r="D20" s="45"/>
      <c r="E20" s="27"/>
      <c r="F20" s="37"/>
      <c r="G20" s="29"/>
      <c r="H20" s="67"/>
      <c r="I20" s="31"/>
      <c r="J20" s="32"/>
      <c r="K20" s="33"/>
      <c r="L20" s="34">
        <f t="shared" si="0"/>
        <v>0</v>
      </c>
      <c r="M20" s="33">
        <f t="shared" si="1"/>
        <v>0</v>
      </c>
    </row>
    <row r="21" spans="1:13" x14ac:dyDescent="0.3">
      <c r="A21" s="36"/>
      <c r="B21" s="36"/>
      <c r="C21" s="27"/>
      <c r="D21" s="43"/>
      <c r="E21" s="27"/>
      <c r="F21" s="27"/>
      <c r="G21" s="29"/>
      <c r="H21" s="67"/>
      <c r="I21" s="31"/>
      <c r="J21" s="32"/>
      <c r="K21" s="33"/>
      <c r="L21" s="34">
        <f t="shared" si="0"/>
        <v>0</v>
      </c>
      <c r="M21" s="33">
        <f t="shared" si="1"/>
        <v>0</v>
      </c>
    </row>
    <row r="22" spans="1:13" x14ac:dyDescent="0.3">
      <c r="A22" s="36"/>
      <c r="B22" s="36"/>
      <c r="C22" s="27"/>
      <c r="D22" s="43"/>
      <c r="E22" s="27"/>
      <c r="F22" s="27"/>
      <c r="G22" s="29"/>
      <c r="H22" s="67"/>
      <c r="I22" s="31"/>
      <c r="J22" s="32"/>
      <c r="K22" s="33"/>
      <c r="L22" s="34">
        <f t="shared" si="0"/>
        <v>0</v>
      </c>
      <c r="M22" s="33">
        <f t="shared" si="1"/>
        <v>0</v>
      </c>
    </row>
    <row r="23" spans="1:13" x14ac:dyDescent="0.3">
      <c r="A23" s="26"/>
      <c r="B23" s="26"/>
      <c r="C23" s="26"/>
      <c r="D23" s="28"/>
      <c r="E23" s="27"/>
      <c r="F23" s="27"/>
      <c r="G23" s="29"/>
      <c r="H23" s="67"/>
      <c r="I23" s="31"/>
      <c r="J23" s="32"/>
      <c r="K23" s="33"/>
      <c r="L23" s="34"/>
      <c r="M23" s="33">
        <f>SUM(M14:M22)</f>
        <v>77952</v>
      </c>
    </row>
    <row r="25" spans="1:13" x14ac:dyDescent="0.3">
      <c r="A25" s="48" t="s">
        <v>35</v>
      </c>
      <c r="B25" s="46" t="s">
        <v>2466</v>
      </c>
    </row>
    <row r="26" spans="1:13" x14ac:dyDescent="0.3">
      <c r="A26" s="18"/>
      <c r="B26" s="15"/>
    </row>
    <row r="27" spans="1:13" x14ac:dyDescent="0.3">
      <c r="A27" s="18"/>
      <c r="B27" s="15"/>
      <c r="D27" s="62"/>
    </row>
    <row r="28" spans="1:13" x14ac:dyDescent="0.3">
      <c r="A28" s="18"/>
      <c r="B28" s="15"/>
    </row>
    <row r="29" spans="1:13" x14ac:dyDescent="0.3">
      <c r="A29" s="18"/>
      <c r="B29" s="15"/>
    </row>
    <row r="30" spans="1:13" x14ac:dyDescent="0.3">
      <c r="A30" s="18"/>
      <c r="B30" s="15"/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x14ac:dyDescent="0.3">
      <c r="A34" s="261" t="s">
        <v>27</v>
      </c>
      <c r="B34" s="261"/>
      <c r="C34" s="261"/>
      <c r="D34" s="39"/>
      <c r="E34" s="261" t="s">
        <v>28</v>
      </c>
      <c r="F34" s="261"/>
      <c r="G34" s="39"/>
      <c r="H34" s="188" t="s">
        <v>29</v>
      </c>
      <c r="I34" s="39"/>
      <c r="J34" s="41"/>
      <c r="K34" s="188" t="s">
        <v>30</v>
      </c>
      <c r="L34" s="41"/>
      <c r="M34" s="39"/>
    </row>
    <row r="35" spans="1:13" ht="13.9" customHeight="1" x14ac:dyDescent="0.3">
      <c r="A35" s="263" t="s">
        <v>0</v>
      </c>
      <c r="B35" s="263"/>
      <c r="C35" s="263"/>
      <c r="D35" s="39"/>
      <c r="E35" s="262" t="s">
        <v>1</v>
      </c>
      <c r="F35" s="262"/>
      <c r="G35" s="39"/>
      <c r="H35" s="42" t="s">
        <v>2</v>
      </c>
      <c r="I35" s="39"/>
      <c r="J35" s="262" t="s">
        <v>31</v>
      </c>
      <c r="K35" s="262"/>
      <c r="L35" s="262"/>
      <c r="M35" s="39"/>
    </row>
    <row r="36" spans="1:13" x14ac:dyDescent="0.3">
      <c r="A36" s="253"/>
      <c r="B36" s="253"/>
      <c r="C36" s="253"/>
    </row>
    <row r="37" spans="1:13" s="15" customFormat="1" ht="15" customHeight="1" x14ac:dyDescent="0.25">
      <c r="A37" s="257" t="s">
        <v>6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</row>
  </sheetData>
  <customSheetViews>
    <customSheetView guid="{B46C6F73-E576-4327-952E-D30557363BE2}" showPageBreaks="1" topLeftCell="I4">
      <selection activeCell="M26" sqref="M2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I4">
      <selection activeCell="M26" sqref="M26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37:M37"/>
    <mergeCell ref="A11:B11"/>
    <mergeCell ref="C11:G11"/>
    <mergeCell ref="I11:M11"/>
    <mergeCell ref="E34:F34"/>
    <mergeCell ref="E35:F35"/>
    <mergeCell ref="J35:L35"/>
    <mergeCell ref="A34:C34"/>
    <mergeCell ref="A35:C35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40"/>
  <sheetViews>
    <sheetView topLeftCell="H10" workbookViewId="0">
      <selection activeCell="L31" sqref="L31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18.8554687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8.75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8.75" x14ac:dyDescent="0.3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18.75" x14ac:dyDescent="0.3">
      <c r="A5" s="225" t="s">
        <v>7</v>
      </c>
      <c r="B5" s="48" t="s">
        <v>8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9" customHeight="1" x14ac:dyDescent="0.3">
      <c r="A6" s="18"/>
      <c r="B6" s="18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x14ac:dyDescent="0.3">
      <c r="A11" s="258" t="s">
        <v>10</v>
      </c>
      <c r="B11" s="258"/>
      <c r="C11" s="259" t="s">
        <v>3505</v>
      </c>
      <c r="D11" s="259"/>
      <c r="E11" s="259"/>
      <c r="F11" s="259"/>
      <c r="G11" s="259"/>
      <c r="H11" s="8" t="s">
        <v>13</v>
      </c>
      <c r="I11" s="260" t="s">
        <v>3991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3613</v>
      </c>
      <c r="B14" s="53" t="s">
        <v>3612</v>
      </c>
      <c r="C14" s="54">
        <v>43091</v>
      </c>
      <c r="D14" s="122" t="s">
        <v>3506</v>
      </c>
      <c r="E14" s="76">
        <v>43083</v>
      </c>
      <c r="F14" s="76" t="s">
        <v>666</v>
      </c>
      <c r="G14" s="29" t="s">
        <v>58</v>
      </c>
      <c r="H14" s="77" t="s">
        <v>3507</v>
      </c>
      <c r="I14" s="50" t="s">
        <v>163</v>
      </c>
      <c r="J14" s="78">
        <v>2</v>
      </c>
      <c r="K14" s="138">
        <v>3236.16</v>
      </c>
      <c r="L14" s="34">
        <f t="shared" ref="L14:L22" si="0">J14*K14*0.16</f>
        <v>1035.5711999999999</v>
      </c>
      <c r="M14" s="33">
        <f t="shared" ref="M14:M22" si="1">J14*K14+L14</f>
        <v>7507.8912</v>
      </c>
    </row>
    <row r="15" spans="1:13" x14ac:dyDescent="0.3">
      <c r="A15" s="52" t="s">
        <v>3613</v>
      </c>
      <c r="B15" s="53" t="s">
        <v>3612</v>
      </c>
      <c r="C15" s="54">
        <v>43091</v>
      </c>
      <c r="D15" s="122" t="s">
        <v>3506</v>
      </c>
      <c r="E15" s="76">
        <v>43083</v>
      </c>
      <c r="F15" s="76" t="s">
        <v>666</v>
      </c>
      <c r="G15" s="29" t="s">
        <v>58</v>
      </c>
      <c r="H15" s="77" t="s">
        <v>3508</v>
      </c>
      <c r="I15" s="50" t="s">
        <v>89</v>
      </c>
      <c r="J15" s="78">
        <v>1</v>
      </c>
      <c r="K15" s="138">
        <v>431.02</v>
      </c>
      <c r="L15" s="34">
        <f t="shared" si="0"/>
        <v>68.963200000000001</v>
      </c>
      <c r="M15" s="33">
        <f t="shared" si="1"/>
        <v>499.98320000000001</v>
      </c>
    </row>
    <row r="16" spans="1:13" x14ac:dyDescent="0.3">
      <c r="A16" s="52" t="s">
        <v>3613</v>
      </c>
      <c r="B16" s="53" t="s">
        <v>3612</v>
      </c>
      <c r="C16" s="54">
        <v>43091</v>
      </c>
      <c r="D16" s="122" t="s">
        <v>3506</v>
      </c>
      <c r="E16" s="76">
        <v>43083</v>
      </c>
      <c r="F16" s="76" t="s">
        <v>666</v>
      </c>
      <c r="G16" s="29" t="s">
        <v>58</v>
      </c>
      <c r="H16" s="39" t="s">
        <v>3509</v>
      </c>
      <c r="I16" s="50" t="s">
        <v>89</v>
      </c>
      <c r="J16" s="78">
        <v>1</v>
      </c>
      <c r="K16" s="227">
        <v>838.87</v>
      </c>
      <c r="L16" s="34">
        <f t="shared" si="0"/>
        <v>134.2192</v>
      </c>
      <c r="M16" s="33">
        <f t="shared" si="1"/>
        <v>973.08920000000001</v>
      </c>
    </row>
    <row r="17" spans="1:13" x14ac:dyDescent="0.3">
      <c r="A17" s="52" t="s">
        <v>3613</v>
      </c>
      <c r="B17" s="53" t="s">
        <v>3612</v>
      </c>
      <c r="C17" s="54">
        <v>43091</v>
      </c>
      <c r="D17" s="122" t="s">
        <v>3506</v>
      </c>
      <c r="E17" s="76">
        <v>43083</v>
      </c>
      <c r="F17" s="76" t="s">
        <v>666</v>
      </c>
      <c r="G17" s="29" t="s">
        <v>58</v>
      </c>
      <c r="H17" s="77" t="s">
        <v>3510</v>
      </c>
      <c r="I17" s="31" t="s">
        <v>164</v>
      </c>
      <c r="J17" s="32">
        <v>1</v>
      </c>
      <c r="K17" s="228">
        <v>894.93</v>
      </c>
      <c r="L17" s="34">
        <f t="shared" si="0"/>
        <v>143.18879999999999</v>
      </c>
      <c r="M17" s="33">
        <f t="shared" si="1"/>
        <v>1038.1188</v>
      </c>
    </row>
    <row r="18" spans="1:13" x14ac:dyDescent="0.3">
      <c r="A18" s="52" t="s">
        <v>3613</v>
      </c>
      <c r="B18" s="53" t="s">
        <v>3612</v>
      </c>
      <c r="C18" s="54">
        <v>43091</v>
      </c>
      <c r="D18" s="122" t="s">
        <v>3506</v>
      </c>
      <c r="E18" s="76">
        <v>43083</v>
      </c>
      <c r="F18" s="76" t="s">
        <v>666</v>
      </c>
      <c r="G18" s="29" t="s">
        <v>58</v>
      </c>
      <c r="H18" s="67" t="s">
        <v>3511</v>
      </c>
      <c r="I18" s="31" t="s">
        <v>89</v>
      </c>
      <c r="J18" s="32">
        <v>2</v>
      </c>
      <c r="K18" s="140">
        <v>196.25</v>
      </c>
      <c r="L18" s="34">
        <f t="shared" si="0"/>
        <v>62.800000000000004</v>
      </c>
      <c r="M18" s="33">
        <f t="shared" si="1"/>
        <v>455.3</v>
      </c>
    </row>
    <row r="19" spans="1:13" s="14" customFormat="1" ht="13.5" x14ac:dyDescent="0.25">
      <c r="A19" s="52" t="s">
        <v>3613</v>
      </c>
      <c r="B19" s="53" t="s">
        <v>3612</v>
      </c>
      <c r="C19" s="54">
        <v>43091</v>
      </c>
      <c r="D19" s="122" t="s">
        <v>3506</v>
      </c>
      <c r="E19" s="76">
        <v>43083</v>
      </c>
      <c r="F19" s="76" t="s">
        <v>666</v>
      </c>
      <c r="G19" s="29" t="s">
        <v>58</v>
      </c>
      <c r="H19" s="67" t="s">
        <v>3512</v>
      </c>
      <c r="I19" s="31" t="s">
        <v>89</v>
      </c>
      <c r="J19" s="32">
        <v>1</v>
      </c>
      <c r="K19" s="140">
        <v>6134.05</v>
      </c>
      <c r="L19" s="34">
        <f t="shared" si="0"/>
        <v>981.44800000000009</v>
      </c>
      <c r="M19" s="33">
        <f t="shared" si="1"/>
        <v>7115.4980000000005</v>
      </c>
    </row>
    <row r="20" spans="1:13" x14ac:dyDescent="0.3">
      <c r="A20" s="52" t="s">
        <v>3613</v>
      </c>
      <c r="B20" s="53" t="s">
        <v>3612</v>
      </c>
      <c r="C20" s="54">
        <v>43091</v>
      </c>
      <c r="D20" s="122" t="s">
        <v>3506</v>
      </c>
      <c r="E20" s="76">
        <v>43083</v>
      </c>
      <c r="F20" s="76" t="s">
        <v>666</v>
      </c>
      <c r="G20" s="29" t="s">
        <v>58</v>
      </c>
      <c r="H20" s="68" t="s">
        <v>3513</v>
      </c>
      <c r="I20" s="31" t="s">
        <v>89</v>
      </c>
      <c r="J20" s="32">
        <v>1</v>
      </c>
      <c r="K20" s="140">
        <v>784.59</v>
      </c>
      <c r="L20" s="34">
        <f t="shared" si="0"/>
        <v>125.53440000000001</v>
      </c>
      <c r="M20" s="33">
        <f t="shared" si="1"/>
        <v>910.12440000000004</v>
      </c>
    </row>
    <row r="21" spans="1:13" x14ac:dyDescent="0.3">
      <c r="A21" s="52" t="s">
        <v>3615</v>
      </c>
      <c r="B21" s="53" t="s">
        <v>3614</v>
      </c>
      <c r="C21" s="54">
        <v>43091</v>
      </c>
      <c r="D21" s="92" t="s">
        <v>3514</v>
      </c>
      <c r="E21" s="76">
        <v>43083</v>
      </c>
      <c r="F21" s="76" t="s">
        <v>666</v>
      </c>
      <c r="G21" s="29" t="s">
        <v>58</v>
      </c>
      <c r="H21" s="68" t="s">
        <v>3515</v>
      </c>
      <c r="I21" s="31" t="s">
        <v>89</v>
      </c>
      <c r="J21" s="32">
        <v>3</v>
      </c>
      <c r="K21" s="33">
        <v>3275.86</v>
      </c>
      <c r="L21" s="34">
        <f t="shared" si="0"/>
        <v>1572.4128000000001</v>
      </c>
      <c r="M21" s="33">
        <f t="shared" si="1"/>
        <v>11399.9928</v>
      </c>
    </row>
    <row r="22" spans="1:13" x14ac:dyDescent="0.3">
      <c r="A22" s="52" t="s">
        <v>3615</v>
      </c>
      <c r="B22" s="53" t="s">
        <v>3614</v>
      </c>
      <c r="C22" s="54">
        <v>43091</v>
      </c>
      <c r="D22" s="92" t="s">
        <v>3514</v>
      </c>
      <c r="E22" s="76">
        <v>43083</v>
      </c>
      <c r="F22" s="76" t="s">
        <v>666</v>
      </c>
      <c r="G22" s="29" t="s">
        <v>58</v>
      </c>
      <c r="H22" s="68" t="s">
        <v>1583</v>
      </c>
      <c r="I22" s="31" t="s">
        <v>249</v>
      </c>
      <c r="J22" s="32">
        <v>4</v>
      </c>
      <c r="K22" s="33">
        <v>2068.96</v>
      </c>
      <c r="L22" s="34">
        <f t="shared" si="0"/>
        <v>1324.1344000000001</v>
      </c>
      <c r="M22" s="33">
        <f t="shared" si="1"/>
        <v>9599.974400000001</v>
      </c>
    </row>
    <row r="23" spans="1:13" x14ac:dyDescent="0.3">
      <c r="A23" s="52" t="s">
        <v>3990</v>
      </c>
      <c r="B23" s="53" t="s">
        <v>3989</v>
      </c>
      <c r="C23" s="54">
        <v>43115</v>
      </c>
      <c r="D23" s="92" t="s">
        <v>3554</v>
      </c>
      <c r="E23" s="76">
        <v>43091</v>
      </c>
      <c r="F23" s="76" t="s">
        <v>3988</v>
      </c>
      <c r="G23" s="29" t="s">
        <v>58</v>
      </c>
      <c r="H23" s="68" t="s">
        <v>210</v>
      </c>
      <c r="I23" s="31" t="s">
        <v>424</v>
      </c>
      <c r="J23" s="32">
        <v>2</v>
      </c>
      <c r="K23" s="33">
        <v>2974.14</v>
      </c>
      <c r="L23" s="34">
        <f t="shared" ref="L23:L28" si="2">J23*K23*0.16</f>
        <v>951.72479999999996</v>
      </c>
      <c r="M23" s="33">
        <f t="shared" ref="M23:M28" si="3">J23*K23+L23</f>
        <v>6900.0047999999997</v>
      </c>
    </row>
    <row r="24" spans="1:13" x14ac:dyDescent="0.3">
      <c r="A24" s="52" t="s">
        <v>3987</v>
      </c>
      <c r="B24" s="53" t="s">
        <v>3986</v>
      </c>
      <c r="C24" s="54">
        <v>43115</v>
      </c>
      <c r="D24" s="92" t="s">
        <v>3555</v>
      </c>
      <c r="E24" s="76">
        <v>43091</v>
      </c>
      <c r="F24" s="76" t="s">
        <v>3988</v>
      </c>
      <c r="G24" s="29" t="s">
        <v>58</v>
      </c>
      <c r="H24" s="68" t="s">
        <v>76</v>
      </c>
      <c r="I24" s="31" t="s">
        <v>71</v>
      </c>
      <c r="J24" s="32">
        <v>2</v>
      </c>
      <c r="K24" s="33">
        <v>1559.91</v>
      </c>
      <c r="L24" s="34">
        <f t="shared" si="2"/>
        <v>499.17120000000006</v>
      </c>
      <c r="M24" s="33">
        <f t="shared" si="3"/>
        <v>3618.9912000000004</v>
      </c>
    </row>
    <row r="25" spans="1:13" x14ac:dyDescent="0.3">
      <c r="A25" s="52" t="s">
        <v>3987</v>
      </c>
      <c r="B25" s="53" t="s">
        <v>3986</v>
      </c>
      <c r="C25" s="54">
        <v>43115</v>
      </c>
      <c r="D25" s="92" t="s">
        <v>3555</v>
      </c>
      <c r="E25" s="76">
        <v>43091</v>
      </c>
      <c r="F25" s="76" t="s">
        <v>3988</v>
      </c>
      <c r="G25" s="29" t="s">
        <v>58</v>
      </c>
      <c r="H25" s="68" t="s">
        <v>77</v>
      </c>
      <c r="I25" s="31" t="s">
        <v>71</v>
      </c>
      <c r="J25" s="32">
        <v>2</v>
      </c>
      <c r="K25" s="33">
        <v>1422.42</v>
      </c>
      <c r="L25" s="34">
        <f t="shared" si="2"/>
        <v>455.17440000000005</v>
      </c>
      <c r="M25" s="33">
        <f t="shared" si="3"/>
        <v>3300.0144</v>
      </c>
    </row>
    <row r="26" spans="1:13" x14ac:dyDescent="0.3">
      <c r="A26" s="52" t="s">
        <v>3987</v>
      </c>
      <c r="B26" s="53" t="s">
        <v>3986</v>
      </c>
      <c r="C26" s="54">
        <v>43115</v>
      </c>
      <c r="D26" s="92" t="s">
        <v>3555</v>
      </c>
      <c r="E26" s="76">
        <v>43091</v>
      </c>
      <c r="F26" s="76" t="s">
        <v>3988</v>
      </c>
      <c r="G26" s="29" t="s">
        <v>58</v>
      </c>
      <c r="H26" s="68" t="s">
        <v>548</v>
      </c>
      <c r="I26" s="31" t="s">
        <v>71</v>
      </c>
      <c r="J26" s="32">
        <v>2</v>
      </c>
      <c r="K26" s="33">
        <v>1716.81</v>
      </c>
      <c r="L26" s="34">
        <f t="shared" si="2"/>
        <v>549.37919999999997</v>
      </c>
      <c r="M26" s="33">
        <f t="shared" si="3"/>
        <v>3982.9991999999997</v>
      </c>
    </row>
    <row r="27" spans="1:13" x14ac:dyDescent="0.3">
      <c r="A27" s="52" t="s">
        <v>3987</v>
      </c>
      <c r="B27" s="53" t="s">
        <v>3986</v>
      </c>
      <c r="C27" s="54">
        <v>43115</v>
      </c>
      <c r="D27" s="92" t="s">
        <v>3555</v>
      </c>
      <c r="E27" s="76">
        <v>43091</v>
      </c>
      <c r="F27" s="76" t="s">
        <v>3988</v>
      </c>
      <c r="G27" s="29" t="s">
        <v>58</v>
      </c>
      <c r="H27" s="68" t="s">
        <v>78</v>
      </c>
      <c r="I27" s="31" t="s">
        <v>1197</v>
      </c>
      <c r="J27" s="32">
        <v>6</v>
      </c>
      <c r="K27" s="33">
        <v>450</v>
      </c>
      <c r="L27" s="34">
        <f t="shared" si="2"/>
        <v>432</v>
      </c>
      <c r="M27" s="33">
        <f t="shared" si="3"/>
        <v>3132</v>
      </c>
    </row>
    <row r="28" spans="1:13" x14ac:dyDescent="0.3">
      <c r="A28" s="52" t="s">
        <v>3992</v>
      </c>
      <c r="B28" s="53" t="s">
        <v>3993</v>
      </c>
      <c r="C28" s="54">
        <v>43115</v>
      </c>
      <c r="D28" s="92" t="s">
        <v>3556</v>
      </c>
      <c r="E28" s="76">
        <v>43091</v>
      </c>
      <c r="F28" s="76" t="s">
        <v>3988</v>
      </c>
      <c r="G28" s="29" t="s">
        <v>58</v>
      </c>
      <c r="H28" s="68" t="s">
        <v>323</v>
      </c>
      <c r="I28" s="31" t="s">
        <v>387</v>
      </c>
      <c r="J28" s="32">
        <v>96</v>
      </c>
      <c r="K28" s="33">
        <v>350</v>
      </c>
      <c r="L28" s="34">
        <f t="shared" si="2"/>
        <v>5376</v>
      </c>
      <c r="M28" s="33">
        <f t="shared" si="3"/>
        <v>38976</v>
      </c>
    </row>
    <row r="29" spans="1:13" x14ac:dyDescent="0.3">
      <c r="A29" s="26"/>
      <c r="B29" s="26"/>
      <c r="C29" s="26"/>
      <c r="D29" s="28"/>
      <c r="E29" s="27"/>
      <c r="F29" s="27"/>
      <c r="G29" s="29"/>
      <c r="H29" s="38"/>
      <c r="I29" s="31"/>
      <c r="J29" s="32"/>
      <c r="K29" s="33"/>
      <c r="L29" s="34"/>
      <c r="M29" s="33">
        <f>SUM(M14:M28)</f>
        <v>99409.981599999999</v>
      </c>
    </row>
    <row r="30" spans="1:13" x14ac:dyDescent="0.3">
      <c r="A30" s="48" t="s">
        <v>35</v>
      </c>
      <c r="B30" s="46" t="s">
        <v>3504</v>
      </c>
    </row>
    <row r="31" spans="1:13" x14ac:dyDescent="0.3">
      <c r="A31" s="18"/>
      <c r="B31" s="15"/>
    </row>
    <row r="32" spans="1:13" x14ac:dyDescent="0.3">
      <c r="A32" s="18"/>
      <c r="B32" s="15"/>
    </row>
    <row r="33" spans="1:13" x14ac:dyDescent="0.3">
      <c r="A33" s="18"/>
      <c r="B33" s="15"/>
    </row>
    <row r="34" spans="1:13" x14ac:dyDescent="0.3">
      <c r="A34" s="18"/>
      <c r="B34" s="15"/>
    </row>
    <row r="35" spans="1:13" x14ac:dyDescent="0.3">
      <c r="A35" s="18"/>
      <c r="B35" s="15"/>
    </row>
    <row r="36" spans="1:13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x14ac:dyDescent="0.3">
      <c r="A37" s="261" t="s">
        <v>27</v>
      </c>
      <c r="B37" s="261"/>
      <c r="C37" s="261"/>
      <c r="D37" s="39"/>
      <c r="E37" s="261" t="s">
        <v>28</v>
      </c>
      <c r="F37" s="261"/>
      <c r="G37" s="39"/>
      <c r="H37" s="226" t="s">
        <v>29</v>
      </c>
      <c r="I37" s="39"/>
      <c r="J37" s="41"/>
      <c r="K37" s="226" t="s">
        <v>30</v>
      </c>
      <c r="L37" s="41"/>
      <c r="M37" s="39"/>
    </row>
    <row r="38" spans="1:13" ht="13.9" customHeight="1" x14ac:dyDescent="0.3">
      <c r="A38" s="263" t="s">
        <v>0</v>
      </c>
      <c r="B38" s="263"/>
      <c r="C38" s="263"/>
      <c r="D38" s="39"/>
      <c r="E38" s="262" t="s">
        <v>1</v>
      </c>
      <c r="F38" s="262"/>
      <c r="G38" s="39"/>
      <c r="H38" s="42" t="s">
        <v>2</v>
      </c>
      <c r="I38" s="39"/>
      <c r="J38" s="262" t="s">
        <v>31</v>
      </c>
      <c r="K38" s="262"/>
      <c r="L38" s="262"/>
      <c r="M38" s="39"/>
    </row>
    <row r="39" spans="1:13" x14ac:dyDescent="0.3">
      <c r="A39" s="253"/>
      <c r="B39" s="253"/>
      <c r="C39" s="253"/>
    </row>
    <row r="40" spans="1:13" s="15" customFormat="1" ht="15" customHeight="1" x14ac:dyDescent="0.25">
      <c r="A40" s="257" t="s">
        <v>6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</row>
  </sheetData>
  <customSheetViews>
    <customSheetView guid="{B46C6F73-E576-4327-952E-D30557363BE2}" showPageBreaks="1" topLeftCell="H10">
      <selection activeCell="L31" sqref="L31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10">
      <selection activeCell="L31" sqref="L31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40:M40"/>
    <mergeCell ref="A11:B11"/>
    <mergeCell ref="C11:G11"/>
    <mergeCell ref="I11:M11"/>
    <mergeCell ref="E37:F37"/>
    <mergeCell ref="E38:F38"/>
    <mergeCell ref="J38:L38"/>
    <mergeCell ref="A37:C37"/>
    <mergeCell ref="A38:C38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70"/>
  <sheetViews>
    <sheetView topLeftCell="H37" workbookViewId="0">
      <selection activeCell="L59" sqref="L59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2.4257812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8.75" x14ac:dyDescent="0.3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8.75" x14ac:dyDescent="0.3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8.75" x14ac:dyDescent="0.3">
      <c r="A5" s="161" t="s">
        <v>7</v>
      </c>
      <c r="B5" s="48" t="s">
        <v>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9" customHeight="1" x14ac:dyDescent="0.3">
      <c r="A6" s="18"/>
      <c r="B6" s="18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1643</v>
      </c>
      <c r="D11" s="259"/>
      <c r="E11" s="259"/>
      <c r="F11" s="259"/>
      <c r="G11" s="259"/>
      <c r="H11" s="8" t="s">
        <v>13</v>
      </c>
      <c r="I11" s="260" t="s">
        <v>2347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2351</v>
      </c>
      <c r="B14" s="53" t="s">
        <v>2348</v>
      </c>
      <c r="C14" s="54">
        <v>42979</v>
      </c>
      <c r="D14" s="75"/>
      <c r="E14" s="76"/>
      <c r="F14" s="76" t="s">
        <v>42</v>
      </c>
      <c r="G14" s="38" t="s">
        <v>41</v>
      </c>
      <c r="H14" s="77" t="s">
        <v>1641</v>
      </c>
      <c r="I14" s="50"/>
      <c r="J14" s="78"/>
      <c r="K14" s="138"/>
      <c r="L14" s="34">
        <f t="shared" ref="L14:L23" si="0">J14*K14*0.16</f>
        <v>0</v>
      </c>
      <c r="M14" s="33">
        <v>10300</v>
      </c>
    </row>
    <row r="15" spans="1:13" ht="25.5" x14ac:dyDescent="0.3">
      <c r="A15" s="52" t="s">
        <v>2352</v>
      </c>
      <c r="B15" s="53" t="s">
        <v>2349</v>
      </c>
      <c r="C15" s="54">
        <v>42986</v>
      </c>
      <c r="D15" s="75"/>
      <c r="E15" s="76"/>
      <c r="F15" s="76" t="s">
        <v>42</v>
      </c>
      <c r="G15" s="38" t="s">
        <v>41</v>
      </c>
      <c r="H15" s="77" t="s">
        <v>1660</v>
      </c>
      <c r="I15" s="50"/>
      <c r="J15" s="78"/>
      <c r="K15" s="138"/>
      <c r="L15" s="34">
        <f t="shared" si="0"/>
        <v>0</v>
      </c>
      <c r="M15" s="33">
        <v>13300</v>
      </c>
    </row>
    <row r="16" spans="1:13" ht="25.5" x14ac:dyDescent="0.3">
      <c r="A16" s="52" t="s">
        <v>2353</v>
      </c>
      <c r="B16" s="53" t="s">
        <v>2350</v>
      </c>
      <c r="C16" s="54">
        <v>42993</v>
      </c>
      <c r="D16" s="75"/>
      <c r="E16" s="76"/>
      <c r="F16" s="76" t="s">
        <v>42</v>
      </c>
      <c r="G16" s="29" t="s">
        <v>41</v>
      </c>
      <c r="H16" s="77" t="s">
        <v>1667</v>
      </c>
      <c r="I16" s="50"/>
      <c r="J16" s="78"/>
      <c r="K16" s="138"/>
      <c r="L16" s="34">
        <f t="shared" si="0"/>
        <v>0</v>
      </c>
      <c r="M16" s="33">
        <v>14500</v>
      </c>
    </row>
    <row r="17" spans="1:13" x14ac:dyDescent="0.3">
      <c r="A17" s="52" t="s">
        <v>2362</v>
      </c>
      <c r="B17" s="53" t="s">
        <v>2360</v>
      </c>
      <c r="C17" s="54">
        <v>42986</v>
      </c>
      <c r="D17" s="75" t="s">
        <v>1745</v>
      </c>
      <c r="E17" s="76">
        <v>42979</v>
      </c>
      <c r="F17" s="76" t="s">
        <v>630</v>
      </c>
      <c r="G17" s="29" t="s">
        <v>80</v>
      </c>
      <c r="H17" s="77" t="s">
        <v>327</v>
      </c>
      <c r="I17" s="50" t="s">
        <v>60</v>
      </c>
      <c r="J17" s="78">
        <v>5</v>
      </c>
      <c r="K17" s="139">
        <v>3189.65</v>
      </c>
      <c r="L17" s="34">
        <f t="shared" si="0"/>
        <v>2551.7200000000003</v>
      </c>
      <c r="M17" s="33">
        <f t="shared" ref="M17:M23" si="1">J17*K17+L17</f>
        <v>18499.97</v>
      </c>
    </row>
    <row r="18" spans="1:13" x14ac:dyDescent="0.3">
      <c r="A18" s="52" t="s">
        <v>2363</v>
      </c>
      <c r="B18" s="53" t="s">
        <v>2361</v>
      </c>
      <c r="C18" s="54">
        <v>42986</v>
      </c>
      <c r="D18" s="92" t="s">
        <v>1746</v>
      </c>
      <c r="E18" s="76">
        <v>42979</v>
      </c>
      <c r="F18" s="76" t="s">
        <v>630</v>
      </c>
      <c r="G18" s="29" t="s">
        <v>80</v>
      </c>
      <c r="H18" s="67" t="s">
        <v>327</v>
      </c>
      <c r="I18" s="31" t="s">
        <v>60</v>
      </c>
      <c r="J18" s="32">
        <v>1</v>
      </c>
      <c r="K18" s="140">
        <v>3189.65</v>
      </c>
      <c r="L18" s="34">
        <f t="shared" si="0"/>
        <v>510.34400000000005</v>
      </c>
      <c r="M18" s="33">
        <f t="shared" si="1"/>
        <v>3699.9940000000001</v>
      </c>
    </row>
    <row r="19" spans="1:13" x14ac:dyDescent="0.3">
      <c r="A19" s="52" t="s">
        <v>2367</v>
      </c>
      <c r="B19" s="53" t="s">
        <v>2366</v>
      </c>
      <c r="C19" s="54">
        <v>42986</v>
      </c>
      <c r="D19" s="92" t="s">
        <v>1747</v>
      </c>
      <c r="E19" s="76">
        <v>42979</v>
      </c>
      <c r="F19" s="76" t="s">
        <v>666</v>
      </c>
      <c r="G19" s="29" t="s">
        <v>80</v>
      </c>
      <c r="H19" s="67" t="s">
        <v>293</v>
      </c>
      <c r="I19" s="31" t="s">
        <v>60</v>
      </c>
      <c r="J19" s="32">
        <v>1</v>
      </c>
      <c r="K19" s="140">
        <v>14225</v>
      </c>
      <c r="L19" s="34">
        <f t="shared" si="0"/>
        <v>2276</v>
      </c>
      <c r="M19" s="33">
        <f t="shared" si="1"/>
        <v>16501</v>
      </c>
    </row>
    <row r="20" spans="1:13" s="14" customFormat="1" ht="13.5" x14ac:dyDescent="0.25">
      <c r="A20" s="52" t="s">
        <v>2367</v>
      </c>
      <c r="B20" s="53" t="s">
        <v>2366</v>
      </c>
      <c r="C20" s="54">
        <v>42986</v>
      </c>
      <c r="D20" s="92" t="s">
        <v>1747</v>
      </c>
      <c r="E20" s="76">
        <v>42979</v>
      </c>
      <c r="F20" s="76" t="s">
        <v>666</v>
      </c>
      <c r="G20" s="29" t="s">
        <v>80</v>
      </c>
      <c r="H20" s="67" t="s">
        <v>584</v>
      </c>
      <c r="I20" s="31" t="s">
        <v>88</v>
      </c>
      <c r="J20" s="32">
        <v>50</v>
      </c>
      <c r="K20" s="140">
        <v>25</v>
      </c>
      <c r="L20" s="34">
        <f t="shared" si="0"/>
        <v>200</v>
      </c>
      <c r="M20" s="33">
        <f t="shared" si="1"/>
        <v>1450</v>
      </c>
    </row>
    <row r="21" spans="1:13" x14ac:dyDescent="0.3">
      <c r="A21" s="52" t="s">
        <v>2367</v>
      </c>
      <c r="B21" s="53" t="s">
        <v>2366</v>
      </c>
      <c r="C21" s="54">
        <v>42986</v>
      </c>
      <c r="D21" s="92" t="s">
        <v>1747</v>
      </c>
      <c r="E21" s="76">
        <v>42979</v>
      </c>
      <c r="F21" s="76" t="s">
        <v>666</v>
      </c>
      <c r="G21" s="29" t="s">
        <v>80</v>
      </c>
      <c r="H21" s="68" t="s">
        <v>136</v>
      </c>
      <c r="I21" s="31" t="s">
        <v>88</v>
      </c>
      <c r="J21" s="32">
        <v>100</v>
      </c>
      <c r="K21" s="140">
        <v>25</v>
      </c>
      <c r="L21" s="34">
        <f t="shared" si="0"/>
        <v>400</v>
      </c>
      <c r="M21" s="33">
        <f t="shared" si="1"/>
        <v>2900</v>
      </c>
    </row>
    <row r="22" spans="1:13" x14ac:dyDescent="0.3">
      <c r="A22" s="52" t="s">
        <v>2367</v>
      </c>
      <c r="B22" s="53" t="s">
        <v>2366</v>
      </c>
      <c r="C22" s="54">
        <v>42986</v>
      </c>
      <c r="D22" s="92" t="s">
        <v>1747</v>
      </c>
      <c r="E22" s="76">
        <v>42979</v>
      </c>
      <c r="F22" s="76" t="s">
        <v>666</v>
      </c>
      <c r="G22" s="29" t="s">
        <v>80</v>
      </c>
      <c r="H22" s="68" t="s">
        <v>1258</v>
      </c>
      <c r="I22" s="31" t="s">
        <v>88</v>
      </c>
      <c r="J22" s="32">
        <v>5</v>
      </c>
      <c r="K22" s="140">
        <v>28.45</v>
      </c>
      <c r="L22" s="34">
        <f t="shared" si="0"/>
        <v>22.76</v>
      </c>
      <c r="M22" s="33">
        <f t="shared" si="1"/>
        <v>165.01</v>
      </c>
    </row>
    <row r="23" spans="1:13" x14ac:dyDescent="0.3">
      <c r="A23" s="52" t="s">
        <v>2367</v>
      </c>
      <c r="B23" s="53" t="s">
        <v>2366</v>
      </c>
      <c r="C23" s="54">
        <v>42986</v>
      </c>
      <c r="D23" s="92" t="s">
        <v>1747</v>
      </c>
      <c r="E23" s="76">
        <v>42979</v>
      </c>
      <c r="F23" s="76" t="s">
        <v>666</v>
      </c>
      <c r="G23" s="29" t="s">
        <v>80</v>
      </c>
      <c r="H23" s="68" t="s">
        <v>1748</v>
      </c>
      <c r="I23" s="31" t="s">
        <v>88</v>
      </c>
      <c r="J23" s="32">
        <v>5</v>
      </c>
      <c r="K23" s="140">
        <v>28.45</v>
      </c>
      <c r="L23" s="34">
        <f t="shared" si="0"/>
        <v>22.76</v>
      </c>
      <c r="M23" s="33">
        <f t="shared" si="1"/>
        <v>165.01</v>
      </c>
    </row>
    <row r="24" spans="1:13" x14ac:dyDescent="0.3">
      <c r="A24" s="52" t="s">
        <v>2359</v>
      </c>
      <c r="B24" s="53" t="s">
        <v>2358</v>
      </c>
      <c r="C24" s="54">
        <v>42986</v>
      </c>
      <c r="D24" s="92" t="s">
        <v>1752</v>
      </c>
      <c r="E24" s="76">
        <v>42976</v>
      </c>
      <c r="F24" s="76" t="s">
        <v>631</v>
      </c>
      <c r="G24" s="29" t="s">
        <v>214</v>
      </c>
      <c r="H24" s="68" t="s">
        <v>1753</v>
      </c>
      <c r="I24" s="31" t="s">
        <v>142</v>
      </c>
      <c r="J24" s="32">
        <v>2</v>
      </c>
      <c r="K24" s="140">
        <v>1650</v>
      </c>
      <c r="L24" s="34">
        <f t="shared" ref="L24:L43" si="2">J24*K24*0.16</f>
        <v>528</v>
      </c>
      <c r="M24" s="33">
        <f t="shared" ref="M24:M32" si="3">J24*K24+L24</f>
        <v>3828</v>
      </c>
    </row>
    <row r="25" spans="1:13" x14ac:dyDescent="0.3">
      <c r="A25" s="52" t="s">
        <v>2359</v>
      </c>
      <c r="B25" s="53" t="s">
        <v>2358</v>
      </c>
      <c r="C25" s="54">
        <v>42986</v>
      </c>
      <c r="D25" s="92" t="s">
        <v>1752</v>
      </c>
      <c r="E25" s="76">
        <v>42976</v>
      </c>
      <c r="F25" s="76" t="s">
        <v>631</v>
      </c>
      <c r="G25" s="29" t="s">
        <v>214</v>
      </c>
      <c r="H25" s="68" t="s">
        <v>1754</v>
      </c>
      <c r="I25" s="31" t="s">
        <v>142</v>
      </c>
      <c r="J25" s="32">
        <v>3</v>
      </c>
      <c r="K25" s="140">
        <v>1540</v>
      </c>
      <c r="L25" s="34">
        <f t="shared" si="2"/>
        <v>739.2</v>
      </c>
      <c r="M25" s="33">
        <f t="shared" si="3"/>
        <v>5359.2</v>
      </c>
    </row>
    <row r="26" spans="1:13" x14ac:dyDescent="0.3">
      <c r="A26" s="52" t="s">
        <v>2359</v>
      </c>
      <c r="B26" s="53" t="s">
        <v>2358</v>
      </c>
      <c r="C26" s="54">
        <v>42986</v>
      </c>
      <c r="D26" s="92" t="s">
        <v>1752</v>
      </c>
      <c r="E26" s="76">
        <v>42976</v>
      </c>
      <c r="F26" s="76" t="s">
        <v>631</v>
      </c>
      <c r="G26" s="29" t="s">
        <v>214</v>
      </c>
      <c r="H26" s="68" t="s">
        <v>410</v>
      </c>
      <c r="I26" s="31" t="s">
        <v>142</v>
      </c>
      <c r="J26" s="32">
        <v>3</v>
      </c>
      <c r="K26" s="140">
        <v>1540</v>
      </c>
      <c r="L26" s="34">
        <f t="shared" si="2"/>
        <v>739.2</v>
      </c>
      <c r="M26" s="33">
        <f t="shared" si="3"/>
        <v>5359.2</v>
      </c>
    </row>
    <row r="27" spans="1:13" ht="25.5" x14ac:dyDescent="0.3">
      <c r="A27" s="52" t="s">
        <v>2355</v>
      </c>
      <c r="B27" s="53" t="s">
        <v>2354</v>
      </c>
      <c r="C27" s="54">
        <v>43000</v>
      </c>
      <c r="D27" s="92"/>
      <c r="E27" s="76"/>
      <c r="F27" s="76" t="s">
        <v>42</v>
      </c>
      <c r="G27" s="29" t="s">
        <v>41</v>
      </c>
      <c r="H27" s="68" t="s">
        <v>2031</v>
      </c>
      <c r="I27" s="31"/>
      <c r="J27" s="32"/>
      <c r="K27" s="140"/>
      <c r="L27" s="34">
        <f t="shared" si="2"/>
        <v>0</v>
      </c>
      <c r="M27" s="33">
        <v>16000</v>
      </c>
    </row>
    <row r="28" spans="1:13" x14ac:dyDescent="0.3">
      <c r="A28" s="52" t="s">
        <v>2365</v>
      </c>
      <c r="B28" s="53" t="s">
        <v>2364</v>
      </c>
      <c r="C28" s="54">
        <v>42996</v>
      </c>
      <c r="D28" s="92" t="s">
        <v>2065</v>
      </c>
      <c r="E28" s="76">
        <v>42976</v>
      </c>
      <c r="F28" s="76" t="s">
        <v>804</v>
      </c>
      <c r="G28" s="29" t="s">
        <v>297</v>
      </c>
      <c r="H28" s="68" t="s">
        <v>500</v>
      </c>
      <c r="I28" s="31" t="s">
        <v>96</v>
      </c>
      <c r="J28" s="32">
        <v>54</v>
      </c>
      <c r="K28" s="140">
        <v>60</v>
      </c>
      <c r="L28" s="34">
        <f t="shared" si="2"/>
        <v>518.4</v>
      </c>
      <c r="M28" s="33">
        <f t="shared" si="3"/>
        <v>3758.4</v>
      </c>
    </row>
    <row r="29" spans="1:13" x14ac:dyDescent="0.3">
      <c r="A29" s="52" t="s">
        <v>2365</v>
      </c>
      <c r="B29" s="53" t="s">
        <v>2364</v>
      </c>
      <c r="C29" s="54">
        <v>42996</v>
      </c>
      <c r="D29" s="92" t="s">
        <v>2065</v>
      </c>
      <c r="E29" s="76">
        <v>42976</v>
      </c>
      <c r="F29" s="76" t="s">
        <v>804</v>
      </c>
      <c r="G29" s="29" t="s">
        <v>297</v>
      </c>
      <c r="H29" s="68" t="s">
        <v>501</v>
      </c>
      <c r="I29" s="31" t="s">
        <v>96</v>
      </c>
      <c r="J29" s="32">
        <v>186</v>
      </c>
      <c r="K29" s="140">
        <v>30</v>
      </c>
      <c r="L29" s="34">
        <f t="shared" si="2"/>
        <v>892.80000000000007</v>
      </c>
      <c r="M29" s="33">
        <f t="shared" si="3"/>
        <v>6472.8</v>
      </c>
    </row>
    <row r="30" spans="1:13" x14ac:dyDescent="0.3">
      <c r="A30" s="52" t="s">
        <v>2365</v>
      </c>
      <c r="B30" s="53" t="s">
        <v>2364</v>
      </c>
      <c r="C30" s="54">
        <v>42996</v>
      </c>
      <c r="D30" s="92" t="s">
        <v>2065</v>
      </c>
      <c r="E30" s="76">
        <v>42976</v>
      </c>
      <c r="F30" s="76" t="s">
        <v>804</v>
      </c>
      <c r="G30" s="29" t="s">
        <v>297</v>
      </c>
      <c r="H30" s="68" t="s">
        <v>504</v>
      </c>
      <c r="I30" s="31" t="s">
        <v>96</v>
      </c>
      <c r="J30" s="32">
        <v>24</v>
      </c>
      <c r="K30" s="140">
        <v>21.66</v>
      </c>
      <c r="L30" s="34">
        <f t="shared" si="2"/>
        <v>83.174400000000006</v>
      </c>
      <c r="M30" s="33">
        <f t="shared" si="3"/>
        <v>603.01440000000002</v>
      </c>
    </row>
    <row r="31" spans="1:13" x14ac:dyDescent="0.3">
      <c r="A31" s="52" t="s">
        <v>2365</v>
      </c>
      <c r="B31" s="53" t="s">
        <v>2364</v>
      </c>
      <c r="C31" s="54">
        <v>42996</v>
      </c>
      <c r="D31" s="92" t="s">
        <v>2065</v>
      </c>
      <c r="E31" s="76">
        <v>42976</v>
      </c>
      <c r="F31" s="76" t="s">
        <v>804</v>
      </c>
      <c r="G31" s="29" t="s">
        <v>297</v>
      </c>
      <c r="H31" s="68" t="s">
        <v>496</v>
      </c>
      <c r="I31" s="31" t="s">
        <v>96</v>
      </c>
      <c r="J31" s="32">
        <v>24</v>
      </c>
      <c r="K31" s="140">
        <v>10</v>
      </c>
      <c r="L31" s="34">
        <f t="shared" si="2"/>
        <v>38.4</v>
      </c>
      <c r="M31" s="33">
        <f t="shared" si="3"/>
        <v>278.39999999999998</v>
      </c>
    </row>
    <row r="32" spans="1:13" x14ac:dyDescent="0.3">
      <c r="A32" s="52" t="s">
        <v>2369</v>
      </c>
      <c r="B32" s="53" t="s">
        <v>2368</v>
      </c>
      <c r="C32" s="54">
        <v>43006</v>
      </c>
      <c r="D32" s="92" t="s">
        <v>2186</v>
      </c>
      <c r="E32" s="76">
        <v>43000</v>
      </c>
      <c r="F32" s="76" t="s">
        <v>639</v>
      </c>
      <c r="G32" s="29" t="s">
        <v>398</v>
      </c>
      <c r="H32" s="68" t="s">
        <v>2185</v>
      </c>
      <c r="I32" s="31" t="s">
        <v>337</v>
      </c>
      <c r="J32" s="32">
        <v>5</v>
      </c>
      <c r="K32" s="140">
        <v>3080</v>
      </c>
      <c r="L32" s="34">
        <f t="shared" si="2"/>
        <v>2464</v>
      </c>
      <c r="M32" s="33">
        <f t="shared" si="3"/>
        <v>17864</v>
      </c>
    </row>
    <row r="33" spans="1:13" ht="25.5" x14ac:dyDescent="0.3">
      <c r="A33" s="52" t="s">
        <v>2357</v>
      </c>
      <c r="B33" s="53" t="s">
        <v>2356</v>
      </c>
      <c r="C33" s="54">
        <v>43007</v>
      </c>
      <c r="D33" s="92"/>
      <c r="E33" s="76"/>
      <c r="F33" s="76" t="s">
        <v>42</v>
      </c>
      <c r="G33" s="29" t="s">
        <v>41</v>
      </c>
      <c r="H33" s="68" t="s">
        <v>2187</v>
      </c>
      <c r="I33" s="31"/>
      <c r="J33" s="32"/>
      <c r="K33" s="140"/>
      <c r="L33" s="34">
        <f t="shared" si="2"/>
        <v>0</v>
      </c>
      <c r="M33" s="33">
        <v>16000</v>
      </c>
    </row>
    <row r="34" spans="1:13" ht="25.5" x14ac:dyDescent="0.3">
      <c r="A34" s="52" t="s">
        <v>2674</v>
      </c>
      <c r="B34" s="53" t="s">
        <v>2672</v>
      </c>
      <c r="C34" s="54">
        <v>43014</v>
      </c>
      <c r="D34" s="92"/>
      <c r="E34" s="76"/>
      <c r="F34" s="76" t="s">
        <v>42</v>
      </c>
      <c r="G34" s="29" t="s">
        <v>41</v>
      </c>
      <c r="H34" s="68" t="s">
        <v>2457</v>
      </c>
      <c r="I34" s="31"/>
      <c r="J34" s="32"/>
      <c r="K34" s="140"/>
      <c r="L34" s="34">
        <f t="shared" si="2"/>
        <v>0</v>
      </c>
      <c r="M34" s="33">
        <v>20200</v>
      </c>
    </row>
    <row r="35" spans="1:13" ht="25.5" x14ac:dyDescent="0.3">
      <c r="A35" s="52" t="s">
        <v>2675</v>
      </c>
      <c r="B35" s="53" t="s">
        <v>2673</v>
      </c>
      <c r="C35" s="54">
        <v>43021</v>
      </c>
      <c r="D35" s="92"/>
      <c r="E35" s="76"/>
      <c r="F35" s="76" t="s">
        <v>42</v>
      </c>
      <c r="G35" s="29" t="s">
        <v>41</v>
      </c>
      <c r="H35" s="68" t="s">
        <v>2459</v>
      </c>
      <c r="I35" s="31"/>
      <c r="J35" s="32"/>
      <c r="K35" s="140"/>
      <c r="L35" s="34">
        <f t="shared" si="2"/>
        <v>0</v>
      </c>
      <c r="M35" s="33">
        <v>20200</v>
      </c>
    </row>
    <row r="36" spans="1:13" x14ac:dyDescent="0.3">
      <c r="A36" s="52" t="s">
        <v>2677</v>
      </c>
      <c r="B36" s="53" t="s">
        <v>2676</v>
      </c>
      <c r="C36" s="54">
        <v>43018</v>
      </c>
      <c r="D36" s="92" t="s">
        <v>2462</v>
      </c>
      <c r="E36" s="76">
        <v>43007</v>
      </c>
      <c r="F36" s="76" t="s">
        <v>666</v>
      </c>
      <c r="G36" s="29" t="s">
        <v>80</v>
      </c>
      <c r="H36" s="68" t="s">
        <v>84</v>
      </c>
      <c r="I36" s="31" t="s">
        <v>96</v>
      </c>
      <c r="J36" s="32">
        <v>50</v>
      </c>
      <c r="K36" s="140">
        <v>95</v>
      </c>
      <c r="L36" s="34">
        <f t="shared" si="2"/>
        <v>760</v>
      </c>
      <c r="M36" s="33">
        <f>J36*K36+L36</f>
        <v>5510</v>
      </c>
    </row>
    <row r="37" spans="1:13" x14ac:dyDescent="0.3">
      <c r="A37" s="52" t="s">
        <v>2679</v>
      </c>
      <c r="B37" s="53" t="s">
        <v>2678</v>
      </c>
      <c r="C37" s="54">
        <v>43031</v>
      </c>
      <c r="D37" s="92" t="s">
        <v>2505</v>
      </c>
      <c r="E37" s="76">
        <v>43024</v>
      </c>
      <c r="F37" s="76" t="s">
        <v>631</v>
      </c>
      <c r="G37" s="29" t="s">
        <v>214</v>
      </c>
      <c r="H37" s="68" t="s">
        <v>1754</v>
      </c>
      <c r="I37" s="31" t="s">
        <v>2504</v>
      </c>
      <c r="J37" s="32">
        <v>2</v>
      </c>
      <c r="K37" s="140">
        <v>1540</v>
      </c>
      <c r="L37" s="34">
        <f t="shared" si="2"/>
        <v>492.8</v>
      </c>
      <c r="M37" s="33">
        <f>J37*K37+L37</f>
        <v>3572.8</v>
      </c>
    </row>
    <row r="38" spans="1:13" x14ac:dyDescent="0.3">
      <c r="A38" s="52" t="s">
        <v>2679</v>
      </c>
      <c r="B38" s="53" t="s">
        <v>2678</v>
      </c>
      <c r="C38" s="54">
        <v>43031</v>
      </c>
      <c r="D38" s="92" t="s">
        <v>2505</v>
      </c>
      <c r="E38" s="76">
        <v>43024</v>
      </c>
      <c r="F38" s="76" t="s">
        <v>631</v>
      </c>
      <c r="G38" s="29" t="s">
        <v>214</v>
      </c>
      <c r="H38" s="68" t="s">
        <v>410</v>
      </c>
      <c r="I38" s="31" t="s">
        <v>2504</v>
      </c>
      <c r="J38" s="32">
        <v>2</v>
      </c>
      <c r="K38" s="140">
        <v>1540</v>
      </c>
      <c r="L38" s="34">
        <f t="shared" si="2"/>
        <v>492.8</v>
      </c>
      <c r="M38" s="33">
        <f>J38*K38+L38</f>
        <v>3572.8</v>
      </c>
    </row>
    <row r="39" spans="1:13" ht="25.5" x14ac:dyDescent="0.3">
      <c r="A39" s="52" t="s">
        <v>2681</v>
      </c>
      <c r="B39" s="53" t="s">
        <v>2680</v>
      </c>
      <c r="C39" s="54">
        <v>43028</v>
      </c>
      <c r="D39" s="92"/>
      <c r="E39" s="76"/>
      <c r="F39" s="76" t="s">
        <v>42</v>
      </c>
      <c r="G39" s="29" t="s">
        <v>41</v>
      </c>
      <c r="H39" s="68" t="s">
        <v>2510</v>
      </c>
      <c r="I39" s="31"/>
      <c r="J39" s="32"/>
      <c r="K39" s="140"/>
      <c r="L39" s="34">
        <f t="shared" si="2"/>
        <v>0</v>
      </c>
      <c r="M39" s="33">
        <v>19000</v>
      </c>
    </row>
    <row r="40" spans="1:13" x14ac:dyDescent="0.3">
      <c r="A40" s="52" t="s">
        <v>2683</v>
      </c>
      <c r="B40" s="53" t="s">
        <v>2682</v>
      </c>
      <c r="C40" s="54">
        <v>43034</v>
      </c>
      <c r="D40" s="92" t="s">
        <v>2520</v>
      </c>
      <c r="E40" s="76">
        <v>43027</v>
      </c>
      <c r="F40" s="76" t="s">
        <v>630</v>
      </c>
      <c r="G40" s="29" t="s">
        <v>94</v>
      </c>
      <c r="H40" s="68" t="s">
        <v>350</v>
      </c>
      <c r="I40" s="31" t="s">
        <v>424</v>
      </c>
      <c r="J40" s="32">
        <v>5</v>
      </c>
      <c r="K40" s="140">
        <v>3017.24</v>
      </c>
      <c r="L40" s="34">
        <f t="shared" si="2"/>
        <v>2413.7919999999999</v>
      </c>
      <c r="M40" s="33">
        <f>J40*K40+L40+0.01</f>
        <v>17500.001999999997</v>
      </c>
    </row>
    <row r="41" spans="1:13" ht="25.5" x14ac:dyDescent="0.3">
      <c r="A41" s="52" t="s">
        <v>2685</v>
      </c>
      <c r="B41" s="53" t="s">
        <v>2684</v>
      </c>
      <c r="C41" s="54">
        <v>43035</v>
      </c>
      <c r="D41" s="92"/>
      <c r="E41" s="76"/>
      <c r="F41" s="76" t="s">
        <v>42</v>
      </c>
      <c r="G41" s="29" t="s">
        <v>41</v>
      </c>
      <c r="H41" s="68" t="s">
        <v>2601</v>
      </c>
      <c r="I41" s="31"/>
      <c r="J41" s="32"/>
      <c r="K41" s="140"/>
      <c r="L41" s="34">
        <f t="shared" si="2"/>
        <v>0</v>
      </c>
      <c r="M41" s="33">
        <v>19000</v>
      </c>
    </row>
    <row r="42" spans="1:13" ht="25.5" x14ac:dyDescent="0.3">
      <c r="A42" s="52" t="s">
        <v>3139</v>
      </c>
      <c r="B42" s="53" t="s">
        <v>3138</v>
      </c>
      <c r="C42" s="54">
        <v>43042</v>
      </c>
      <c r="D42" s="92"/>
      <c r="E42" s="76"/>
      <c r="F42" s="76" t="s">
        <v>42</v>
      </c>
      <c r="G42" s="29" t="s">
        <v>41</v>
      </c>
      <c r="H42" s="68" t="s">
        <v>2603</v>
      </c>
      <c r="I42" s="31"/>
      <c r="J42" s="32"/>
      <c r="K42" s="140"/>
      <c r="L42" s="34">
        <f t="shared" si="2"/>
        <v>0</v>
      </c>
      <c r="M42" s="33">
        <v>15250</v>
      </c>
    </row>
    <row r="43" spans="1:13" x14ac:dyDescent="0.3">
      <c r="A43" s="52" t="s">
        <v>3147</v>
      </c>
      <c r="B43" s="53" t="s">
        <v>3146</v>
      </c>
      <c r="C43" s="54">
        <v>43042</v>
      </c>
      <c r="D43" s="92" t="s">
        <v>2971</v>
      </c>
      <c r="E43" s="76">
        <v>43034</v>
      </c>
      <c r="F43" s="76" t="s">
        <v>631</v>
      </c>
      <c r="G43" s="29" t="s">
        <v>409</v>
      </c>
      <c r="H43" s="68" t="s">
        <v>1754</v>
      </c>
      <c r="I43" s="31" t="s">
        <v>142</v>
      </c>
      <c r="J43" s="32">
        <v>2</v>
      </c>
      <c r="K43" s="140">
        <v>1540</v>
      </c>
      <c r="L43" s="34">
        <f t="shared" si="2"/>
        <v>492.8</v>
      </c>
      <c r="M43" s="33">
        <f t="shared" ref="M43:M55" si="4">J43*K43+L43</f>
        <v>3572.8</v>
      </c>
    </row>
    <row r="44" spans="1:13" x14ac:dyDescent="0.3">
      <c r="A44" s="52" t="s">
        <v>3147</v>
      </c>
      <c r="B44" s="53" t="s">
        <v>3146</v>
      </c>
      <c r="C44" s="54">
        <v>43042</v>
      </c>
      <c r="D44" s="92" t="s">
        <v>2971</v>
      </c>
      <c r="E44" s="76">
        <v>43034</v>
      </c>
      <c r="F44" s="76" t="s">
        <v>631</v>
      </c>
      <c r="G44" s="29" t="s">
        <v>409</v>
      </c>
      <c r="H44" s="68" t="s">
        <v>410</v>
      </c>
      <c r="I44" s="31" t="s">
        <v>142</v>
      </c>
      <c r="J44" s="32">
        <v>2</v>
      </c>
      <c r="K44" s="33">
        <v>1540</v>
      </c>
      <c r="L44" s="34">
        <f t="shared" ref="L44:L55" si="5">J44*K44*0.16</f>
        <v>492.8</v>
      </c>
      <c r="M44" s="33">
        <f t="shared" si="4"/>
        <v>3572.8</v>
      </c>
    </row>
    <row r="45" spans="1:13" x14ac:dyDescent="0.3">
      <c r="A45" s="52" t="s">
        <v>3147</v>
      </c>
      <c r="B45" s="53" t="s">
        <v>3146</v>
      </c>
      <c r="C45" s="54">
        <v>43042</v>
      </c>
      <c r="D45" s="92" t="s">
        <v>2971</v>
      </c>
      <c r="E45" s="76">
        <v>43034</v>
      </c>
      <c r="F45" s="76" t="s">
        <v>631</v>
      </c>
      <c r="G45" s="29" t="s">
        <v>409</v>
      </c>
      <c r="H45" s="67" t="s">
        <v>1614</v>
      </c>
      <c r="I45" s="31" t="s">
        <v>142</v>
      </c>
      <c r="J45" s="32">
        <v>4</v>
      </c>
      <c r="K45" s="33">
        <v>385</v>
      </c>
      <c r="L45" s="34">
        <f t="shared" si="5"/>
        <v>246.4</v>
      </c>
      <c r="M45" s="33">
        <f t="shared" si="4"/>
        <v>1786.4</v>
      </c>
    </row>
    <row r="46" spans="1:13" x14ac:dyDescent="0.3">
      <c r="A46" s="52" t="s">
        <v>3149</v>
      </c>
      <c r="B46" s="53" t="s">
        <v>3148</v>
      </c>
      <c r="C46" s="54">
        <v>43049</v>
      </c>
      <c r="D46" s="103" t="s">
        <v>3008</v>
      </c>
      <c r="E46" s="27">
        <v>43040</v>
      </c>
      <c r="F46" s="76" t="s">
        <v>630</v>
      </c>
      <c r="G46" s="29" t="s">
        <v>80</v>
      </c>
      <c r="H46" s="67" t="s">
        <v>81</v>
      </c>
      <c r="I46" s="31" t="s">
        <v>257</v>
      </c>
      <c r="J46" s="32">
        <v>70</v>
      </c>
      <c r="K46" s="33">
        <v>159.5</v>
      </c>
      <c r="L46" s="34">
        <f t="shared" si="5"/>
        <v>1786.4</v>
      </c>
      <c r="M46" s="33">
        <f t="shared" si="4"/>
        <v>12951.4</v>
      </c>
    </row>
    <row r="47" spans="1:13" ht="25.5" x14ac:dyDescent="0.3">
      <c r="A47" s="52" t="s">
        <v>3143</v>
      </c>
      <c r="B47" s="53" t="s">
        <v>3140</v>
      </c>
      <c r="C47" s="54">
        <v>43049</v>
      </c>
      <c r="D47" s="45"/>
      <c r="E47" s="27"/>
      <c r="F47" s="76" t="s">
        <v>42</v>
      </c>
      <c r="G47" s="29" t="s">
        <v>41</v>
      </c>
      <c r="H47" s="67" t="s">
        <v>3024</v>
      </c>
      <c r="I47" s="31"/>
      <c r="J47" s="32"/>
      <c r="K47" s="33"/>
      <c r="L47" s="34">
        <f t="shared" si="5"/>
        <v>0</v>
      </c>
      <c r="M47" s="33">
        <v>15250</v>
      </c>
    </row>
    <row r="48" spans="1:13" ht="25.5" x14ac:dyDescent="0.3">
      <c r="A48" s="52" t="s">
        <v>3144</v>
      </c>
      <c r="B48" s="53" t="s">
        <v>3141</v>
      </c>
      <c r="C48" s="54">
        <v>43055</v>
      </c>
      <c r="D48" s="45"/>
      <c r="E48" s="27"/>
      <c r="F48" s="76" t="s">
        <v>42</v>
      </c>
      <c r="G48" s="29" t="s">
        <v>41</v>
      </c>
      <c r="H48" s="67" t="s">
        <v>3060</v>
      </c>
      <c r="I48" s="31"/>
      <c r="J48" s="32"/>
      <c r="K48" s="33"/>
      <c r="L48" s="34">
        <f t="shared" si="5"/>
        <v>0</v>
      </c>
      <c r="M48" s="33">
        <v>14950</v>
      </c>
    </row>
    <row r="49" spans="1:13" ht="25.5" x14ac:dyDescent="0.3">
      <c r="A49" s="52" t="s">
        <v>3145</v>
      </c>
      <c r="B49" s="53" t="s">
        <v>3142</v>
      </c>
      <c r="C49" s="54">
        <v>43063</v>
      </c>
      <c r="D49" s="45"/>
      <c r="E49" s="27"/>
      <c r="F49" s="76" t="s">
        <v>42</v>
      </c>
      <c r="G49" s="29" t="s">
        <v>41</v>
      </c>
      <c r="H49" s="67" t="s">
        <v>3061</v>
      </c>
      <c r="I49" s="31"/>
      <c r="J49" s="32"/>
      <c r="K49" s="33"/>
      <c r="L49" s="34">
        <f>J49*K49*0.16</f>
        <v>0</v>
      </c>
      <c r="M49" s="33">
        <v>15000</v>
      </c>
    </row>
    <row r="50" spans="1:13" ht="25.5" x14ac:dyDescent="0.3">
      <c r="A50" s="52" t="s">
        <v>3617</v>
      </c>
      <c r="B50" s="53" t="s">
        <v>3616</v>
      </c>
      <c r="C50" s="54">
        <v>43070</v>
      </c>
      <c r="D50" s="45"/>
      <c r="E50" s="27"/>
      <c r="F50" s="76" t="s">
        <v>42</v>
      </c>
      <c r="G50" s="29" t="s">
        <v>41</v>
      </c>
      <c r="H50" s="67" t="s">
        <v>3083</v>
      </c>
      <c r="I50" s="31"/>
      <c r="J50" s="32"/>
      <c r="K50" s="33"/>
      <c r="L50" s="34">
        <f>J50*K50*0.16</f>
        <v>0</v>
      </c>
      <c r="M50" s="33">
        <v>2000</v>
      </c>
    </row>
    <row r="51" spans="1:13" x14ac:dyDescent="0.3">
      <c r="A51" s="36"/>
      <c r="B51" s="36"/>
      <c r="C51" s="27"/>
      <c r="D51" s="45"/>
      <c r="E51" s="27"/>
      <c r="F51" s="37"/>
      <c r="G51" s="29"/>
      <c r="H51" s="67"/>
      <c r="I51" s="31"/>
      <c r="J51" s="32"/>
      <c r="K51" s="33"/>
      <c r="L51" s="34">
        <f>J51*K51*0.16</f>
        <v>0</v>
      </c>
      <c r="M51" s="33">
        <f>J51*K51+L51</f>
        <v>0</v>
      </c>
    </row>
    <row r="52" spans="1:13" x14ac:dyDescent="0.3">
      <c r="A52" s="36"/>
      <c r="B52" s="36"/>
      <c r="C52" s="27"/>
      <c r="D52" s="45"/>
      <c r="E52" s="27"/>
      <c r="F52" s="37"/>
      <c r="G52" s="29"/>
      <c r="H52" s="67"/>
      <c r="I52" s="31"/>
      <c r="J52" s="32"/>
      <c r="K52" s="33"/>
      <c r="L52" s="34">
        <f t="shared" si="5"/>
        <v>0</v>
      </c>
      <c r="M52" s="33">
        <f t="shared" si="4"/>
        <v>0</v>
      </c>
    </row>
    <row r="53" spans="1:13" x14ac:dyDescent="0.3">
      <c r="A53" s="36"/>
      <c r="B53" s="36"/>
      <c r="C53" s="27"/>
      <c r="D53" s="45"/>
      <c r="E53" s="27"/>
      <c r="F53" s="37"/>
      <c r="G53" s="29"/>
      <c r="H53" s="67"/>
      <c r="I53" s="31"/>
      <c r="J53" s="32"/>
      <c r="K53" s="33"/>
      <c r="L53" s="34">
        <f t="shared" si="5"/>
        <v>0</v>
      </c>
      <c r="M53" s="33">
        <f t="shared" si="4"/>
        <v>0</v>
      </c>
    </row>
    <row r="54" spans="1:13" x14ac:dyDescent="0.3">
      <c r="A54" s="36"/>
      <c r="B54" s="36"/>
      <c r="C54" s="27"/>
      <c r="D54" s="43"/>
      <c r="E54" s="27"/>
      <c r="F54" s="27"/>
      <c r="G54" s="29"/>
      <c r="H54" s="67"/>
      <c r="I54" s="31"/>
      <c r="J54" s="32"/>
      <c r="K54" s="33"/>
      <c r="L54" s="34">
        <f t="shared" si="5"/>
        <v>0</v>
      </c>
      <c r="M54" s="33">
        <f t="shared" si="4"/>
        <v>0</v>
      </c>
    </row>
    <row r="55" spans="1:13" x14ac:dyDescent="0.3">
      <c r="A55" s="36"/>
      <c r="B55" s="36"/>
      <c r="C55" s="27"/>
      <c r="D55" s="43"/>
      <c r="E55" s="27"/>
      <c r="F55" s="27"/>
      <c r="G55" s="29"/>
      <c r="H55" s="67"/>
      <c r="I55" s="31"/>
      <c r="J55" s="32"/>
      <c r="K55" s="33"/>
      <c r="L55" s="34">
        <f t="shared" si="5"/>
        <v>0</v>
      </c>
      <c r="M55" s="33">
        <f t="shared" si="4"/>
        <v>0</v>
      </c>
    </row>
    <row r="56" spans="1:13" x14ac:dyDescent="0.3">
      <c r="A56" s="26"/>
      <c r="B56" s="26"/>
      <c r="C56" s="26"/>
      <c r="D56" s="28"/>
      <c r="E56" s="27"/>
      <c r="F56" s="27"/>
      <c r="G56" s="29"/>
      <c r="H56" s="67"/>
      <c r="I56" s="31"/>
      <c r="J56" s="32"/>
      <c r="K56" s="33"/>
      <c r="L56" s="34"/>
      <c r="M56" s="33">
        <f>SUM(M14:M55)</f>
        <v>349893.00040000002</v>
      </c>
    </row>
    <row r="58" spans="1:13" x14ac:dyDescent="0.3">
      <c r="A58" s="48" t="s">
        <v>35</v>
      </c>
      <c r="B58" s="46" t="s">
        <v>1642</v>
      </c>
    </row>
    <row r="59" spans="1:13" x14ac:dyDescent="0.3">
      <c r="A59" s="18"/>
      <c r="B59" s="15"/>
    </row>
    <row r="60" spans="1:13" x14ac:dyDescent="0.3">
      <c r="A60" s="18"/>
      <c r="B60" s="15"/>
      <c r="D60" s="62"/>
    </row>
    <row r="61" spans="1:13" x14ac:dyDescent="0.3">
      <c r="A61" s="18"/>
      <c r="B61" s="15"/>
    </row>
    <row r="62" spans="1:13" x14ac:dyDescent="0.3">
      <c r="A62" s="18"/>
      <c r="B62" s="15"/>
    </row>
    <row r="63" spans="1:13" x14ac:dyDescent="0.3">
      <c r="A63" s="18"/>
      <c r="B63" s="15"/>
    </row>
    <row r="64" spans="1:13" x14ac:dyDescent="0.3">
      <c r="A64" s="18"/>
      <c r="B64" s="15"/>
    </row>
    <row r="65" spans="1:13" x14ac:dyDescent="0.3">
      <c r="A65" s="18"/>
      <c r="B65" s="15"/>
    </row>
    <row r="66" spans="1:13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3">
      <c r="A67" s="261" t="s">
        <v>27</v>
      </c>
      <c r="B67" s="261"/>
      <c r="C67" s="261"/>
      <c r="D67" s="39"/>
      <c r="E67" s="261" t="s">
        <v>28</v>
      </c>
      <c r="F67" s="261"/>
      <c r="G67" s="39"/>
      <c r="H67" s="163" t="s">
        <v>29</v>
      </c>
      <c r="I67" s="39"/>
      <c r="J67" s="41"/>
      <c r="K67" s="163" t="s">
        <v>30</v>
      </c>
      <c r="L67" s="41"/>
      <c r="M67" s="39"/>
    </row>
    <row r="68" spans="1:13" ht="13.9" customHeight="1" x14ac:dyDescent="0.3">
      <c r="A68" s="263" t="s">
        <v>0</v>
      </c>
      <c r="B68" s="263"/>
      <c r="C68" s="263"/>
      <c r="D68" s="39"/>
      <c r="E68" s="262" t="s">
        <v>1</v>
      </c>
      <c r="F68" s="262"/>
      <c r="G68" s="39"/>
      <c r="H68" s="42" t="s">
        <v>2</v>
      </c>
      <c r="I68" s="39"/>
      <c r="J68" s="262" t="s">
        <v>31</v>
      </c>
      <c r="K68" s="262"/>
      <c r="L68" s="262"/>
      <c r="M68" s="39"/>
    </row>
    <row r="69" spans="1:13" x14ac:dyDescent="0.3">
      <c r="A69" s="253"/>
      <c r="B69" s="253"/>
      <c r="C69" s="253"/>
    </row>
    <row r="70" spans="1:13" s="15" customFormat="1" ht="15" customHeight="1" x14ac:dyDescent="0.25">
      <c r="A70" s="257" t="s">
        <v>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</row>
  </sheetData>
  <customSheetViews>
    <customSheetView guid="{B46C6F73-E576-4327-952E-D30557363BE2}" showPageBreaks="1" topLeftCell="H37">
      <selection activeCell="L59" sqref="L5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37">
      <selection activeCell="L59" sqref="L5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1:M1"/>
    <mergeCell ref="A7:B7"/>
    <mergeCell ref="A9:C10"/>
    <mergeCell ref="G9:H9"/>
    <mergeCell ref="L9:M9"/>
    <mergeCell ref="G10:H10"/>
    <mergeCell ref="A70:M70"/>
    <mergeCell ref="A11:B11"/>
    <mergeCell ref="C11:G11"/>
    <mergeCell ref="I11:M11"/>
    <mergeCell ref="E67:F67"/>
    <mergeCell ref="E68:F68"/>
    <mergeCell ref="J68:L68"/>
    <mergeCell ref="A67:C67"/>
    <mergeCell ref="A68:C68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76"/>
  <sheetViews>
    <sheetView topLeftCell="H46" workbookViewId="0">
      <selection activeCell="N69" sqref="N69"/>
    </sheetView>
  </sheetViews>
  <sheetFormatPr baseColWidth="10" defaultRowHeight="16.5" x14ac:dyDescent="0.3"/>
  <cols>
    <col min="1" max="1" width="14.7109375" style="1" customWidth="1"/>
    <col min="2" max="2" width="13" style="1" customWidth="1"/>
    <col min="3" max="3" width="11.42578125" style="1"/>
    <col min="4" max="4" width="12.42578125" style="1" customWidth="1"/>
    <col min="5" max="5" width="12.7109375" style="1" customWidth="1"/>
    <col min="6" max="6" width="16.42578125" style="1" customWidth="1"/>
    <col min="7" max="7" width="20.28515625" style="1" customWidth="1"/>
    <col min="8" max="8" width="32" style="1" customWidth="1"/>
    <col min="9" max="14" width="11.42578125" style="1"/>
    <col min="15" max="15" width="12.140625" style="1" bestFit="1" customWidth="1"/>
    <col min="16" max="16384" width="11.42578125" style="1"/>
  </cols>
  <sheetData>
    <row r="1" spans="1:13" ht="18.7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8.75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8.75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8.75" x14ac:dyDescent="0.3">
      <c r="A5" s="165" t="s">
        <v>7</v>
      </c>
      <c r="B5" s="48" t="s">
        <v>8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9" customHeight="1" x14ac:dyDescent="0.3">
      <c r="A6" s="18"/>
      <c r="B6" s="18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x14ac:dyDescent="0.3">
      <c r="A7" s="265" t="s">
        <v>3980</v>
      </c>
      <c r="B7" s="26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7.9" customHeight="1" x14ac:dyDescent="0.35">
      <c r="A8" s="2"/>
      <c r="K8" s="3"/>
      <c r="L8" s="3"/>
      <c r="M8" s="3"/>
    </row>
    <row r="9" spans="1:13" ht="15" customHeight="1" x14ac:dyDescent="0.3">
      <c r="A9" s="266" t="s">
        <v>9</v>
      </c>
      <c r="B9" s="266"/>
      <c r="C9" s="266"/>
      <c r="D9" s="49" t="s">
        <v>3</v>
      </c>
      <c r="E9" s="20" t="s">
        <v>5</v>
      </c>
      <c r="F9" s="4"/>
      <c r="G9" s="267" t="s">
        <v>11</v>
      </c>
      <c r="H9" s="267"/>
      <c r="I9" s="20" t="s">
        <v>5</v>
      </c>
      <c r="K9" s="5"/>
      <c r="L9" s="268"/>
      <c r="M9" s="268"/>
    </row>
    <row r="10" spans="1:13" x14ac:dyDescent="0.3">
      <c r="A10" s="266"/>
      <c r="B10" s="266"/>
      <c r="C10" s="266"/>
      <c r="D10" s="6" t="s">
        <v>4</v>
      </c>
      <c r="F10" s="4"/>
      <c r="G10" s="265" t="s">
        <v>12</v>
      </c>
      <c r="H10" s="265"/>
      <c r="I10" s="4"/>
      <c r="L10" s="7"/>
      <c r="M10" s="7"/>
    </row>
    <row r="11" spans="1:13" ht="35.25" customHeight="1" x14ac:dyDescent="0.3">
      <c r="A11" s="258" t="s">
        <v>10</v>
      </c>
      <c r="B11" s="258"/>
      <c r="C11" s="259" t="s">
        <v>1171</v>
      </c>
      <c r="D11" s="259"/>
      <c r="E11" s="259"/>
      <c r="F11" s="259"/>
      <c r="G11" s="259"/>
      <c r="H11" s="8" t="s">
        <v>13</v>
      </c>
      <c r="I11" s="260" t="s">
        <v>2390</v>
      </c>
      <c r="J11" s="260"/>
      <c r="K11" s="260"/>
      <c r="L11" s="260"/>
      <c r="M11" s="260"/>
    </row>
    <row r="12" spans="1:13" x14ac:dyDescent="0.3">
      <c r="A12" s="9"/>
      <c r="B12" s="9"/>
      <c r="C12" s="10"/>
      <c r="D12" s="11"/>
      <c r="E12" s="12"/>
      <c r="F12" s="12"/>
      <c r="G12" s="9"/>
      <c r="H12" s="9"/>
      <c r="I12" s="10"/>
      <c r="J12" s="13"/>
      <c r="K12" s="9"/>
      <c r="L12" s="9"/>
      <c r="M12" s="9"/>
    </row>
    <row r="13" spans="1:13" ht="44.45" customHeight="1" x14ac:dyDescent="0.3">
      <c r="A13" s="21" t="s">
        <v>14</v>
      </c>
      <c r="B13" s="21" t="s">
        <v>15</v>
      </c>
      <c r="C13" s="21" t="s">
        <v>16</v>
      </c>
      <c r="D13" s="22" t="s">
        <v>17</v>
      </c>
      <c r="E13" s="23" t="s">
        <v>18</v>
      </c>
      <c r="F13" s="23" t="s">
        <v>19</v>
      </c>
      <c r="G13" s="21" t="s">
        <v>20</v>
      </c>
      <c r="H13" s="21" t="s">
        <v>21</v>
      </c>
      <c r="I13" s="21" t="s">
        <v>22</v>
      </c>
      <c r="J13" s="24" t="s">
        <v>23</v>
      </c>
      <c r="K13" s="21" t="s">
        <v>24</v>
      </c>
      <c r="L13" s="21" t="s">
        <v>25</v>
      </c>
      <c r="M13" s="21" t="s">
        <v>26</v>
      </c>
    </row>
    <row r="14" spans="1:13" ht="25.5" x14ac:dyDescent="0.3">
      <c r="A14" s="52" t="s">
        <v>2374</v>
      </c>
      <c r="B14" s="53" t="s">
        <v>2370</v>
      </c>
      <c r="C14" s="54">
        <v>42979</v>
      </c>
      <c r="D14" s="75" t="s">
        <v>376</v>
      </c>
      <c r="E14" s="76"/>
      <c r="F14" s="76" t="s">
        <v>42</v>
      </c>
      <c r="G14" s="38" t="s">
        <v>41</v>
      </c>
      <c r="H14" s="77" t="s">
        <v>1641</v>
      </c>
      <c r="I14" s="50"/>
      <c r="J14" s="78"/>
      <c r="K14" s="138"/>
      <c r="L14" s="34">
        <f t="shared" ref="L14:L43" si="0">J14*K14*0.16</f>
        <v>0</v>
      </c>
      <c r="M14" s="33">
        <v>14900</v>
      </c>
    </row>
    <row r="15" spans="1:13" ht="25.5" x14ac:dyDescent="0.3">
      <c r="A15" s="52" t="s">
        <v>2375</v>
      </c>
      <c r="B15" s="53" t="s">
        <v>2371</v>
      </c>
      <c r="C15" s="54">
        <v>42986</v>
      </c>
      <c r="D15" s="75" t="s">
        <v>376</v>
      </c>
      <c r="E15" s="76"/>
      <c r="F15" s="76" t="s">
        <v>42</v>
      </c>
      <c r="G15" s="38" t="s">
        <v>41</v>
      </c>
      <c r="H15" s="77" t="s">
        <v>1660</v>
      </c>
      <c r="I15" s="50"/>
      <c r="J15" s="78"/>
      <c r="K15" s="138"/>
      <c r="L15" s="34">
        <f t="shared" si="0"/>
        <v>0</v>
      </c>
      <c r="M15" s="33">
        <v>17100</v>
      </c>
    </row>
    <row r="16" spans="1:13" ht="25.5" x14ac:dyDescent="0.3">
      <c r="A16" s="52" t="s">
        <v>2376</v>
      </c>
      <c r="B16" s="53" t="s">
        <v>2372</v>
      </c>
      <c r="C16" s="54">
        <v>42993</v>
      </c>
      <c r="D16" s="75"/>
      <c r="E16" s="76"/>
      <c r="F16" s="76" t="s">
        <v>42</v>
      </c>
      <c r="G16" s="29" t="s">
        <v>41</v>
      </c>
      <c r="H16" s="77" t="s">
        <v>1667</v>
      </c>
      <c r="I16" s="50"/>
      <c r="J16" s="78"/>
      <c r="K16" s="138"/>
      <c r="L16" s="34">
        <f t="shared" si="0"/>
        <v>0</v>
      </c>
      <c r="M16" s="33">
        <v>16850</v>
      </c>
    </row>
    <row r="17" spans="1:14" ht="25.5" x14ac:dyDescent="0.3">
      <c r="A17" s="52" t="s">
        <v>2377</v>
      </c>
      <c r="B17" s="53" t="s">
        <v>2373</v>
      </c>
      <c r="C17" s="54">
        <v>43000</v>
      </c>
      <c r="D17" s="75"/>
      <c r="E17" s="76" t="s">
        <v>376</v>
      </c>
      <c r="F17" s="76" t="s">
        <v>42</v>
      </c>
      <c r="G17" s="29" t="s">
        <v>41</v>
      </c>
      <c r="H17" s="77" t="s">
        <v>2031</v>
      </c>
      <c r="I17" s="50"/>
      <c r="J17" s="78"/>
      <c r="K17" s="139"/>
      <c r="L17" s="34">
        <f t="shared" si="0"/>
        <v>0</v>
      </c>
      <c r="M17" s="33">
        <v>15400</v>
      </c>
    </row>
    <row r="18" spans="1:14" x14ac:dyDescent="0.3">
      <c r="A18" s="52" t="s">
        <v>2383</v>
      </c>
      <c r="B18" s="53" t="s">
        <v>2382</v>
      </c>
      <c r="C18" s="54">
        <v>42996</v>
      </c>
      <c r="D18" s="92" t="s">
        <v>2067</v>
      </c>
      <c r="E18" s="76">
        <v>42985</v>
      </c>
      <c r="F18" s="76" t="s">
        <v>630</v>
      </c>
      <c r="G18" s="29" t="s">
        <v>94</v>
      </c>
      <c r="H18" s="67" t="s">
        <v>81</v>
      </c>
      <c r="I18" s="31" t="s">
        <v>424</v>
      </c>
      <c r="J18" s="32">
        <v>5</v>
      </c>
      <c r="K18" s="140">
        <v>3017.24</v>
      </c>
      <c r="L18" s="34">
        <f t="shared" si="0"/>
        <v>2413.7919999999999</v>
      </c>
      <c r="M18" s="33">
        <f>J18*K18+L18+0.01</f>
        <v>17500.001999999997</v>
      </c>
    </row>
    <row r="19" spans="1:14" x14ac:dyDescent="0.3">
      <c r="A19" s="52" t="s">
        <v>2389</v>
      </c>
      <c r="B19" s="53" t="s">
        <v>2388</v>
      </c>
      <c r="C19" s="54">
        <v>42996</v>
      </c>
      <c r="D19" s="92" t="s">
        <v>2068</v>
      </c>
      <c r="E19" s="76">
        <v>42985</v>
      </c>
      <c r="F19" s="76" t="s">
        <v>666</v>
      </c>
      <c r="G19" s="29" t="s">
        <v>94</v>
      </c>
      <c r="H19" s="67" t="s">
        <v>84</v>
      </c>
      <c r="I19" s="31" t="s">
        <v>424</v>
      </c>
      <c r="J19" s="32">
        <v>0.86599999999999999</v>
      </c>
      <c r="K19" s="140">
        <v>13793.1</v>
      </c>
      <c r="L19" s="34">
        <f t="shared" si="0"/>
        <v>1911.171936</v>
      </c>
      <c r="M19" s="33">
        <f>J19*K19+L19+0.29</f>
        <v>13856.286536000001</v>
      </c>
      <c r="N19" s="61"/>
    </row>
    <row r="20" spans="1:14" s="14" customFormat="1" ht="13.5" x14ac:dyDescent="0.25">
      <c r="A20" s="52" t="s">
        <v>2389</v>
      </c>
      <c r="B20" s="53" t="s">
        <v>2388</v>
      </c>
      <c r="C20" s="54">
        <v>42996</v>
      </c>
      <c r="D20" s="92" t="s">
        <v>2068</v>
      </c>
      <c r="E20" s="76">
        <v>42985</v>
      </c>
      <c r="F20" s="76" t="s">
        <v>666</v>
      </c>
      <c r="G20" s="29" t="s">
        <v>94</v>
      </c>
      <c r="H20" s="67" t="s">
        <v>87</v>
      </c>
      <c r="I20" s="31" t="s">
        <v>295</v>
      </c>
      <c r="J20" s="32">
        <v>100</v>
      </c>
      <c r="K20" s="140">
        <v>25.86</v>
      </c>
      <c r="L20" s="34">
        <f t="shared" si="0"/>
        <v>413.76</v>
      </c>
      <c r="M20" s="33">
        <f t="shared" ref="M20:M25" si="1">J20*K20+L20</f>
        <v>2999.76</v>
      </c>
    </row>
    <row r="21" spans="1:14" x14ac:dyDescent="0.3">
      <c r="A21" s="52" t="s">
        <v>2389</v>
      </c>
      <c r="B21" s="53" t="s">
        <v>2388</v>
      </c>
      <c r="C21" s="54">
        <v>42996</v>
      </c>
      <c r="D21" s="92" t="s">
        <v>2068</v>
      </c>
      <c r="E21" s="76">
        <v>42985</v>
      </c>
      <c r="F21" s="76" t="s">
        <v>666</v>
      </c>
      <c r="G21" s="29" t="s">
        <v>94</v>
      </c>
      <c r="H21" s="68" t="s">
        <v>2069</v>
      </c>
      <c r="I21" s="31" t="s">
        <v>295</v>
      </c>
      <c r="J21" s="32">
        <v>20</v>
      </c>
      <c r="K21" s="140">
        <v>25.86</v>
      </c>
      <c r="L21" s="34">
        <f t="shared" si="0"/>
        <v>82.75200000000001</v>
      </c>
      <c r="M21" s="33">
        <f t="shared" si="1"/>
        <v>599.952</v>
      </c>
    </row>
    <row r="22" spans="1:14" x14ac:dyDescent="0.3">
      <c r="A22" s="52" t="s">
        <v>2381</v>
      </c>
      <c r="B22" s="53" t="s">
        <v>2380</v>
      </c>
      <c r="C22" s="54">
        <v>42996</v>
      </c>
      <c r="D22" s="92" t="s">
        <v>2098</v>
      </c>
      <c r="E22" s="76">
        <v>42985</v>
      </c>
      <c r="F22" s="76" t="s">
        <v>631</v>
      </c>
      <c r="G22" s="29" t="s">
        <v>138</v>
      </c>
      <c r="H22" s="68" t="s">
        <v>411</v>
      </c>
      <c r="I22" s="31" t="s">
        <v>142</v>
      </c>
      <c r="J22" s="32">
        <v>3</v>
      </c>
      <c r="K22" s="140">
        <v>1540</v>
      </c>
      <c r="L22" s="34">
        <f t="shared" si="0"/>
        <v>739.2</v>
      </c>
      <c r="M22" s="33">
        <f t="shared" si="1"/>
        <v>5359.2</v>
      </c>
    </row>
    <row r="23" spans="1:14" x14ac:dyDescent="0.3">
      <c r="A23" s="52" t="s">
        <v>2381</v>
      </c>
      <c r="B23" s="53" t="s">
        <v>2380</v>
      </c>
      <c r="C23" s="54">
        <v>42996</v>
      </c>
      <c r="D23" s="92" t="s">
        <v>2098</v>
      </c>
      <c r="E23" s="76">
        <v>42985</v>
      </c>
      <c r="F23" s="76" t="s">
        <v>631</v>
      </c>
      <c r="G23" s="29" t="s">
        <v>138</v>
      </c>
      <c r="H23" s="68" t="s">
        <v>410</v>
      </c>
      <c r="I23" s="31" t="s">
        <v>142</v>
      </c>
      <c r="J23" s="32">
        <v>2</v>
      </c>
      <c r="K23" s="140">
        <v>1485</v>
      </c>
      <c r="L23" s="34">
        <f t="shared" si="0"/>
        <v>475.2</v>
      </c>
      <c r="M23" s="33">
        <f t="shared" si="1"/>
        <v>3445.2</v>
      </c>
    </row>
    <row r="24" spans="1:14" x14ac:dyDescent="0.3">
      <c r="A24" s="52" t="s">
        <v>2381</v>
      </c>
      <c r="B24" s="53" t="s">
        <v>2380</v>
      </c>
      <c r="C24" s="54">
        <v>42996</v>
      </c>
      <c r="D24" s="92" t="s">
        <v>2098</v>
      </c>
      <c r="E24" s="76">
        <v>42985</v>
      </c>
      <c r="F24" s="76" t="s">
        <v>631</v>
      </c>
      <c r="G24" s="29" t="s">
        <v>138</v>
      </c>
      <c r="H24" s="68" t="s">
        <v>548</v>
      </c>
      <c r="I24" s="31" t="s">
        <v>142</v>
      </c>
      <c r="J24" s="32">
        <v>2</v>
      </c>
      <c r="K24" s="33">
        <v>1650</v>
      </c>
      <c r="L24" s="34">
        <f t="shared" si="0"/>
        <v>528</v>
      </c>
      <c r="M24" s="33">
        <f t="shared" si="1"/>
        <v>3828</v>
      </c>
    </row>
    <row r="25" spans="1:14" x14ac:dyDescent="0.3">
      <c r="A25" s="52" t="s">
        <v>2381</v>
      </c>
      <c r="B25" s="53" t="s">
        <v>2380</v>
      </c>
      <c r="C25" s="54">
        <v>42996</v>
      </c>
      <c r="D25" s="92" t="s">
        <v>2098</v>
      </c>
      <c r="E25" s="76">
        <v>42985</v>
      </c>
      <c r="F25" s="76" t="s">
        <v>631</v>
      </c>
      <c r="G25" s="29" t="s">
        <v>138</v>
      </c>
      <c r="H25" s="67" t="s">
        <v>78</v>
      </c>
      <c r="I25" s="31" t="s">
        <v>142</v>
      </c>
      <c r="J25" s="32">
        <v>7</v>
      </c>
      <c r="K25" s="33">
        <v>495</v>
      </c>
      <c r="L25" s="34">
        <f t="shared" si="0"/>
        <v>554.4</v>
      </c>
      <c r="M25" s="33">
        <f t="shared" si="1"/>
        <v>4019.4</v>
      </c>
    </row>
    <row r="26" spans="1:14" x14ac:dyDescent="0.3">
      <c r="A26" s="52" t="s">
        <v>2384</v>
      </c>
      <c r="B26" s="53" t="s">
        <v>2385</v>
      </c>
      <c r="C26" s="54">
        <v>43000</v>
      </c>
      <c r="D26" s="124" t="s">
        <v>2125</v>
      </c>
      <c r="E26" s="27">
        <v>42992</v>
      </c>
      <c r="F26" s="76" t="s">
        <v>630</v>
      </c>
      <c r="G26" s="29" t="s">
        <v>94</v>
      </c>
      <c r="H26" s="67" t="s">
        <v>81</v>
      </c>
      <c r="I26" s="31" t="s">
        <v>424</v>
      </c>
      <c r="J26" s="32">
        <v>1</v>
      </c>
      <c r="K26" s="33">
        <v>3017.24</v>
      </c>
      <c r="L26" s="34">
        <f t="shared" si="0"/>
        <v>482.75839999999999</v>
      </c>
      <c r="M26" s="33">
        <f>J26*K26+L26</f>
        <v>3499.9983999999999</v>
      </c>
    </row>
    <row r="27" spans="1:14" x14ac:dyDescent="0.3">
      <c r="A27" s="52" t="s">
        <v>2387</v>
      </c>
      <c r="B27" s="53" t="s">
        <v>2386</v>
      </c>
      <c r="C27" s="54">
        <v>43000</v>
      </c>
      <c r="D27" s="124" t="s">
        <v>2169</v>
      </c>
      <c r="E27" s="27">
        <v>42992</v>
      </c>
      <c r="F27" s="144" t="s">
        <v>712</v>
      </c>
      <c r="G27" s="29" t="s">
        <v>80</v>
      </c>
      <c r="H27" s="67" t="s">
        <v>2170</v>
      </c>
      <c r="I27" s="31" t="s">
        <v>96</v>
      </c>
      <c r="J27" s="32">
        <v>1</v>
      </c>
      <c r="K27" s="33">
        <v>840</v>
      </c>
      <c r="L27" s="34">
        <f t="shared" si="0"/>
        <v>134.4</v>
      </c>
      <c r="M27" s="33">
        <f>J27*K27+L27</f>
        <v>974.4</v>
      </c>
    </row>
    <row r="28" spans="1:14" x14ac:dyDescent="0.3">
      <c r="A28" s="52" t="s">
        <v>2387</v>
      </c>
      <c r="B28" s="53" t="s">
        <v>2386</v>
      </c>
      <c r="C28" s="54">
        <v>43000</v>
      </c>
      <c r="D28" s="124" t="s">
        <v>2169</v>
      </c>
      <c r="E28" s="27">
        <v>42992</v>
      </c>
      <c r="F28" s="144" t="s">
        <v>712</v>
      </c>
      <c r="G28" s="29" t="s">
        <v>80</v>
      </c>
      <c r="H28" s="67" t="s">
        <v>2171</v>
      </c>
      <c r="I28" s="31" t="s">
        <v>96</v>
      </c>
      <c r="J28" s="32">
        <v>1</v>
      </c>
      <c r="K28" s="33">
        <v>219.83</v>
      </c>
      <c r="L28" s="34">
        <f t="shared" si="0"/>
        <v>35.172800000000002</v>
      </c>
      <c r="M28" s="33">
        <f>J28*K28+L28</f>
        <v>255.00280000000001</v>
      </c>
    </row>
    <row r="29" spans="1:14" x14ac:dyDescent="0.3">
      <c r="A29" s="52" t="s">
        <v>2387</v>
      </c>
      <c r="B29" s="53" t="s">
        <v>2386</v>
      </c>
      <c r="C29" s="54">
        <v>43000</v>
      </c>
      <c r="D29" s="124" t="s">
        <v>2169</v>
      </c>
      <c r="E29" s="27">
        <v>42992</v>
      </c>
      <c r="F29" s="144" t="s">
        <v>712</v>
      </c>
      <c r="G29" s="29" t="s">
        <v>80</v>
      </c>
      <c r="H29" s="67" t="s">
        <v>2172</v>
      </c>
      <c r="I29" s="31" t="s">
        <v>96</v>
      </c>
      <c r="J29" s="32">
        <v>4</v>
      </c>
      <c r="K29" s="33">
        <v>793.12</v>
      </c>
      <c r="L29" s="34">
        <f t="shared" si="0"/>
        <v>507.59680000000003</v>
      </c>
      <c r="M29" s="33">
        <f>J29*K29+L29+0.01</f>
        <v>3680.0868</v>
      </c>
    </row>
    <row r="30" spans="1:14" x14ac:dyDescent="0.3">
      <c r="A30" s="52" t="s">
        <v>2387</v>
      </c>
      <c r="B30" s="53" t="s">
        <v>2386</v>
      </c>
      <c r="C30" s="54">
        <v>43000</v>
      </c>
      <c r="D30" s="124" t="s">
        <v>2169</v>
      </c>
      <c r="E30" s="27">
        <v>42992</v>
      </c>
      <c r="F30" s="144" t="s">
        <v>712</v>
      </c>
      <c r="G30" s="29" t="s">
        <v>80</v>
      </c>
      <c r="H30" s="67" t="s">
        <v>2173</v>
      </c>
      <c r="I30" s="31" t="s">
        <v>96</v>
      </c>
      <c r="J30" s="32">
        <v>2</v>
      </c>
      <c r="K30" s="33">
        <v>102.15</v>
      </c>
      <c r="L30" s="34">
        <f t="shared" si="0"/>
        <v>32.688000000000002</v>
      </c>
      <c r="M30" s="33">
        <f>J30*K30+L30</f>
        <v>236.988</v>
      </c>
    </row>
    <row r="31" spans="1:14" x14ac:dyDescent="0.3">
      <c r="A31" s="52" t="s">
        <v>2387</v>
      </c>
      <c r="B31" s="53" t="s">
        <v>2386</v>
      </c>
      <c r="C31" s="54">
        <v>43000</v>
      </c>
      <c r="D31" s="124" t="s">
        <v>2169</v>
      </c>
      <c r="E31" s="27">
        <v>42992</v>
      </c>
      <c r="F31" s="144" t="s">
        <v>712</v>
      </c>
      <c r="G31" s="29" t="s">
        <v>80</v>
      </c>
      <c r="H31" s="67" t="s">
        <v>2174</v>
      </c>
      <c r="I31" s="31" t="s">
        <v>96</v>
      </c>
      <c r="J31" s="32">
        <v>1</v>
      </c>
      <c r="K31" s="33">
        <v>168.1</v>
      </c>
      <c r="L31" s="34">
        <f t="shared" si="0"/>
        <v>26.896000000000001</v>
      </c>
      <c r="M31" s="33">
        <f>J31*K31+L31</f>
        <v>194.99599999999998</v>
      </c>
    </row>
    <row r="32" spans="1:14" x14ac:dyDescent="0.3">
      <c r="A32" s="52" t="s">
        <v>2387</v>
      </c>
      <c r="B32" s="53" t="s">
        <v>2386</v>
      </c>
      <c r="C32" s="54">
        <v>43000</v>
      </c>
      <c r="D32" s="124" t="s">
        <v>2169</v>
      </c>
      <c r="E32" s="27">
        <v>42992</v>
      </c>
      <c r="F32" s="144" t="s">
        <v>712</v>
      </c>
      <c r="G32" s="29" t="s">
        <v>80</v>
      </c>
      <c r="H32" s="67" t="s">
        <v>2175</v>
      </c>
      <c r="I32" s="31" t="s">
        <v>96</v>
      </c>
      <c r="J32" s="32">
        <v>2</v>
      </c>
      <c r="K32" s="33">
        <v>168</v>
      </c>
      <c r="L32" s="34">
        <f t="shared" si="0"/>
        <v>53.76</v>
      </c>
      <c r="M32" s="33">
        <f>J32*K32+L32</f>
        <v>389.76</v>
      </c>
    </row>
    <row r="33" spans="1:13" x14ac:dyDescent="0.3">
      <c r="A33" s="52" t="s">
        <v>2387</v>
      </c>
      <c r="B33" s="53" t="s">
        <v>2386</v>
      </c>
      <c r="C33" s="54">
        <v>43000</v>
      </c>
      <c r="D33" s="124" t="s">
        <v>2169</v>
      </c>
      <c r="E33" s="27">
        <v>42992</v>
      </c>
      <c r="F33" s="144" t="s">
        <v>712</v>
      </c>
      <c r="G33" s="29" t="s">
        <v>80</v>
      </c>
      <c r="H33" s="67" t="s">
        <v>136</v>
      </c>
      <c r="I33" s="31" t="s">
        <v>295</v>
      </c>
      <c r="J33" s="32">
        <v>80</v>
      </c>
      <c r="K33" s="33">
        <v>25</v>
      </c>
      <c r="L33" s="34">
        <f t="shared" si="0"/>
        <v>320</v>
      </c>
      <c r="M33" s="33">
        <f>J33*K33+L33</f>
        <v>2320</v>
      </c>
    </row>
    <row r="34" spans="1:13" x14ac:dyDescent="0.3">
      <c r="A34" s="52" t="s">
        <v>2387</v>
      </c>
      <c r="B34" s="53" t="s">
        <v>2386</v>
      </c>
      <c r="C34" s="54">
        <v>43000</v>
      </c>
      <c r="D34" s="124" t="s">
        <v>2169</v>
      </c>
      <c r="E34" s="27">
        <v>42992</v>
      </c>
      <c r="F34" s="144" t="s">
        <v>712</v>
      </c>
      <c r="G34" s="29" t="s">
        <v>80</v>
      </c>
      <c r="H34" s="67" t="s">
        <v>2176</v>
      </c>
      <c r="I34" s="31" t="s">
        <v>96</v>
      </c>
      <c r="J34" s="32">
        <v>1</v>
      </c>
      <c r="K34" s="33">
        <v>695</v>
      </c>
      <c r="L34" s="34">
        <f t="shared" si="0"/>
        <v>111.2</v>
      </c>
      <c r="M34" s="33">
        <f>J34*K34+L34</f>
        <v>806.2</v>
      </c>
    </row>
    <row r="35" spans="1:13" ht="25.5" x14ac:dyDescent="0.3">
      <c r="A35" s="52" t="s">
        <v>2379</v>
      </c>
      <c r="B35" s="53" t="s">
        <v>2378</v>
      </c>
      <c r="C35" s="54">
        <v>43007</v>
      </c>
      <c r="D35" s="124"/>
      <c r="E35" s="27"/>
      <c r="F35" s="76" t="s">
        <v>42</v>
      </c>
      <c r="G35" s="29" t="s">
        <v>41</v>
      </c>
      <c r="H35" s="67" t="s">
        <v>2187</v>
      </c>
      <c r="I35" s="31"/>
      <c r="J35" s="32"/>
      <c r="K35" s="33"/>
      <c r="L35" s="34">
        <f t="shared" si="0"/>
        <v>0</v>
      </c>
      <c r="M35" s="33">
        <v>19000</v>
      </c>
    </row>
    <row r="36" spans="1:13" ht="25.5" x14ac:dyDescent="0.3">
      <c r="A36" s="52" t="s">
        <v>2688</v>
      </c>
      <c r="B36" s="53" t="s">
        <v>2686</v>
      </c>
      <c r="C36" s="54">
        <v>43013</v>
      </c>
      <c r="D36" s="124"/>
      <c r="E36" s="27"/>
      <c r="F36" s="76" t="s">
        <v>42</v>
      </c>
      <c r="G36" s="29" t="s">
        <v>41</v>
      </c>
      <c r="H36" s="67" t="s">
        <v>2457</v>
      </c>
      <c r="I36" s="31"/>
      <c r="J36" s="32"/>
      <c r="K36" s="33"/>
      <c r="L36" s="34">
        <f t="shared" si="0"/>
        <v>0</v>
      </c>
      <c r="M36" s="33">
        <v>20800</v>
      </c>
    </row>
    <row r="37" spans="1:13" ht="25.5" x14ac:dyDescent="0.3">
      <c r="A37" s="52" t="s">
        <v>2689</v>
      </c>
      <c r="B37" s="53" t="s">
        <v>2687</v>
      </c>
      <c r="C37" s="54">
        <v>43021</v>
      </c>
      <c r="D37" s="124"/>
      <c r="E37" s="27"/>
      <c r="F37" s="76" t="s">
        <v>42</v>
      </c>
      <c r="G37" s="29" t="s">
        <v>41</v>
      </c>
      <c r="H37" s="67" t="s">
        <v>2459</v>
      </c>
      <c r="I37" s="31"/>
      <c r="J37" s="32"/>
      <c r="K37" s="33"/>
      <c r="L37" s="34">
        <f t="shared" si="0"/>
        <v>0</v>
      </c>
      <c r="M37" s="33">
        <v>15100</v>
      </c>
    </row>
    <row r="38" spans="1:13" x14ac:dyDescent="0.3">
      <c r="A38" s="52" t="s">
        <v>2691</v>
      </c>
      <c r="B38" s="53" t="s">
        <v>2690</v>
      </c>
      <c r="C38" s="54">
        <v>43024</v>
      </c>
      <c r="D38" s="124" t="s">
        <v>2465</v>
      </c>
      <c r="E38" s="27">
        <v>43010</v>
      </c>
      <c r="F38" s="144" t="s">
        <v>630</v>
      </c>
      <c r="G38" s="29" t="s">
        <v>80</v>
      </c>
      <c r="H38" s="67" t="s">
        <v>81</v>
      </c>
      <c r="I38" s="31" t="s">
        <v>257</v>
      </c>
      <c r="J38" s="32">
        <v>35</v>
      </c>
      <c r="K38" s="33">
        <v>159.5</v>
      </c>
      <c r="L38" s="34">
        <f t="shared" si="0"/>
        <v>893.2</v>
      </c>
      <c r="M38" s="33">
        <f>J38*K38+L38</f>
        <v>6475.7</v>
      </c>
    </row>
    <row r="39" spans="1:13" x14ac:dyDescent="0.3">
      <c r="A39" s="52" t="s">
        <v>2693</v>
      </c>
      <c r="B39" s="53" t="s">
        <v>2692</v>
      </c>
      <c r="C39" s="54">
        <v>43031</v>
      </c>
      <c r="D39" s="124" t="s">
        <v>2503</v>
      </c>
      <c r="E39" s="27">
        <v>43021</v>
      </c>
      <c r="F39" s="144" t="s">
        <v>631</v>
      </c>
      <c r="G39" s="29" t="s">
        <v>214</v>
      </c>
      <c r="H39" s="67" t="s">
        <v>548</v>
      </c>
      <c r="I39" s="31" t="s">
        <v>2504</v>
      </c>
      <c r="J39" s="32">
        <v>2</v>
      </c>
      <c r="K39" s="33">
        <v>1650</v>
      </c>
      <c r="L39" s="34">
        <f t="shared" si="0"/>
        <v>528</v>
      </c>
      <c r="M39" s="33">
        <f>J39*K39+L39</f>
        <v>3828</v>
      </c>
    </row>
    <row r="40" spans="1:13" x14ac:dyDescent="0.3">
      <c r="A40" s="52" t="s">
        <v>2693</v>
      </c>
      <c r="B40" s="53" t="s">
        <v>2692</v>
      </c>
      <c r="C40" s="54">
        <v>43031</v>
      </c>
      <c r="D40" s="124" t="s">
        <v>2503</v>
      </c>
      <c r="E40" s="27">
        <v>43021</v>
      </c>
      <c r="F40" s="144" t="s">
        <v>631</v>
      </c>
      <c r="G40" s="29" t="s">
        <v>214</v>
      </c>
      <c r="H40" s="67" t="s">
        <v>78</v>
      </c>
      <c r="I40" s="31" t="s">
        <v>2504</v>
      </c>
      <c r="J40" s="32">
        <v>7</v>
      </c>
      <c r="K40" s="33">
        <v>495</v>
      </c>
      <c r="L40" s="34">
        <f t="shared" si="0"/>
        <v>554.4</v>
      </c>
      <c r="M40" s="33">
        <f>J40*K40+L40</f>
        <v>4019.4</v>
      </c>
    </row>
    <row r="41" spans="1:13" x14ac:dyDescent="0.3">
      <c r="A41" s="52" t="s">
        <v>2693</v>
      </c>
      <c r="B41" s="53" t="s">
        <v>2692</v>
      </c>
      <c r="C41" s="54">
        <v>43031</v>
      </c>
      <c r="D41" s="124" t="s">
        <v>2503</v>
      </c>
      <c r="E41" s="27">
        <v>43021</v>
      </c>
      <c r="F41" s="144" t="s">
        <v>631</v>
      </c>
      <c r="G41" s="29" t="s">
        <v>214</v>
      </c>
      <c r="H41" s="67" t="s">
        <v>411</v>
      </c>
      <c r="I41" s="31" t="s">
        <v>2504</v>
      </c>
      <c r="J41" s="32">
        <v>3</v>
      </c>
      <c r="K41" s="33">
        <v>1540</v>
      </c>
      <c r="L41" s="34">
        <f t="shared" si="0"/>
        <v>739.2</v>
      </c>
      <c r="M41" s="33">
        <f>J41*K41+L41</f>
        <v>5359.2</v>
      </c>
    </row>
    <row r="42" spans="1:13" x14ac:dyDescent="0.3">
      <c r="A42" s="52" t="s">
        <v>2693</v>
      </c>
      <c r="B42" s="53" t="s">
        <v>2692</v>
      </c>
      <c r="C42" s="54">
        <v>43031</v>
      </c>
      <c r="D42" s="124" t="s">
        <v>2503</v>
      </c>
      <c r="E42" s="27">
        <v>43021</v>
      </c>
      <c r="F42" s="144" t="s">
        <v>631</v>
      </c>
      <c r="G42" s="29" t="s">
        <v>214</v>
      </c>
      <c r="H42" s="67" t="s">
        <v>410</v>
      </c>
      <c r="I42" s="31" t="s">
        <v>2504</v>
      </c>
      <c r="J42" s="32">
        <v>2</v>
      </c>
      <c r="K42" s="33">
        <v>1540</v>
      </c>
      <c r="L42" s="34">
        <f t="shared" si="0"/>
        <v>492.8</v>
      </c>
      <c r="M42" s="33">
        <f>J42*K42+L42</f>
        <v>3572.8</v>
      </c>
    </row>
    <row r="43" spans="1:13" ht="25.5" x14ac:dyDescent="0.3">
      <c r="A43" s="52" t="s">
        <v>2695</v>
      </c>
      <c r="B43" s="53" t="s">
        <v>2694</v>
      </c>
      <c r="C43" s="54">
        <v>43028</v>
      </c>
      <c r="D43" s="45"/>
      <c r="E43" s="27"/>
      <c r="F43" s="76" t="s">
        <v>42</v>
      </c>
      <c r="G43" s="29" t="s">
        <v>41</v>
      </c>
      <c r="H43" s="67" t="s">
        <v>2510</v>
      </c>
      <c r="I43" s="31"/>
      <c r="J43" s="32"/>
      <c r="K43" s="33"/>
      <c r="L43" s="34">
        <f t="shared" si="0"/>
        <v>0</v>
      </c>
      <c r="M43" s="33">
        <v>17800</v>
      </c>
    </row>
    <row r="44" spans="1:13" x14ac:dyDescent="0.3">
      <c r="A44" s="52" t="s">
        <v>2699</v>
      </c>
      <c r="B44" s="53" t="s">
        <v>2698</v>
      </c>
      <c r="C44" s="54">
        <v>43034</v>
      </c>
      <c r="D44" s="43" t="s">
        <v>2513</v>
      </c>
      <c r="E44" s="27">
        <v>43027</v>
      </c>
      <c r="F44" s="144" t="s">
        <v>630</v>
      </c>
      <c r="G44" s="29" t="s">
        <v>80</v>
      </c>
      <c r="H44" s="67" t="s">
        <v>81</v>
      </c>
      <c r="I44" s="31" t="s">
        <v>96</v>
      </c>
      <c r="J44" s="32">
        <v>30</v>
      </c>
      <c r="K44" s="33">
        <v>159.5</v>
      </c>
      <c r="L44" s="34">
        <f t="shared" ref="L44:L52" si="2">J44*K44*0.16</f>
        <v>765.6</v>
      </c>
      <c r="M44" s="33">
        <f>J44*K44+L44</f>
        <v>5550.6</v>
      </c>
    </row>
    <row r="45" spans="1:13" x14ac:dyDescent="0.3">
      <c r="A45" s="52" t="s">
        <v>2701</v>
      </c>
      <c r="B45" s="53" t="s">
        <v>2700</v>
      </c>
      <c r="C45" s="54">
        <v>43034</v>
      </c>
      <c r="D45" s="103" t="s">
        <v>2514</v>
      </c>
      <c r="E45" s="27">
        <v>43027</v>
      </c>
      <c r="F45" s="144" t="s">
        <v>666</v>
      </c>
      <c r="G45" s="29" t="s">
        <v>80</v>
      </c>
      <c r="H45" s="67" t="s">
        <v>84</v>
      </c>
      <c r="I45" s="31" t="s">
        <v>96</v>
      </c>
      <c r="J45" s="32">
        <v>15</v>
      </c>
      <c r="K45" s="33">
        <v>95</v>
      </c>
      <c r="L45" s="34">
        <f t="shared" si="2"/>
        <v>228</v>
      </c>
      <c r="M45" s="33">
        <f>J45*K45+L45</f>
        <v>1653</v>
      </c>
    </row>
    <row r="46" spans="1:13" ht="25.5" x14ac:dyDescent="0.3">
      <c r="A46" s="52" t="s">
        <v>2697</v>
      </c>
      <c r="B46" s="53" t="s">
        <v>2696</v>
      </c>
      <c r="C46" s="54">
        <v>43035</v>
      </c>
      <c r="D46" s="45"/>
      <c r="E46" s="27"/>
      <c r="F46" s="76" t="s">
        <v>42</v>
      </c>
      <c r="G46" s="29" t="s">
        <v>41</v>
      </c>
      <c r="H46" s="67" t="s">
        <v>2601</v>
      </c>
      <c r="I46" s="31"/>
      <c r="J46" s="32"/>
      <c r="K46" s="33"/>
      <c r="L46" s="34">
        <f t="shared" si="2"/>
        <v>0</v>
      </c>
      <c r="M46" s="33">
        <v>19000</v>
      </c>
    </row>
    <row r="47" spans="1:13" ht="25.5" x14ac:dyDescent="0.3">
      <c r="A47" s="52" t="s">
        <v>3153</v>
      </c>
      <c r="B47" s="53" t="s">
        <v>3150</v>
      </c>
      <c r="C47" s="54">
        <v>43042</v>
      </c>
      <c r="D47" s="45"/>
      <c r="E47" s="27"/>
      <c r="F47" s="76" t="s">
        <v>42</v>
      </c>
      <c r="G47" s="29" t="s">
        <v>41</v>
      </c>
      <c r="H47" s="67" t="s">
        <v>2603</v>
      </c>
      <c r="I47" s="31"/>
      <c r="J47" s="32"/>
      <c r="K47" s="33"/>
      <c r="L47" s="34">
        <f t="shared" si="2"/>
        <v>0</v>
      </c>
      <c r="M47" s="33">
        <v>13750</v>
      </c>
    </row>
    <row r="48" spans="1:13" ht="25.5" x14ac:dyDescent="0.3">
      <c r="A48" s="52" t="s">
        <v>3154</v>
      </c>
      <c r="B48" s="53" t="s">
        <v>3151</v>
      </c>
      <c r="C48" s="54">
        <v>43049</v>
      </c>
      <c r="D48" s="45"/>
      <c r="E48" s="27"/>
      <c r="F48" s="76" t="s">
        <v>42</v>
      </c>
      <c r="G48" s="29" t="s">
        <v>41</v>
      </c>
      <c r="H48" s="67" t="s">
        <v>3024</v>
      </c>
      <c r="I48" s="31"/>
      <c r="J48" s="32"/>
      <c r="K48" s="33"/>
      <c r="L48" s="34">
        <f t="shared" si="2"/>
        <v>0</v>
      </c>
      <c r="M48" s="33">
        <v>12850</v>
      </c>
    </row>
    <row r="49" spans="1:13" ht="25.5" x14ac:dyDescent="0.3">
      <c r="A49" s="52" t="s">
        <v>3155</v>
      </c>
      <c r="B49" s="53" t="s">
        <v>3152</v>
      </c>
      <c r="C49" s="54">
        <v>43055</v>
      </c>
      <c r="D49" s="45"/>
      <c r="E49" s="27"/>
      <c r="F49" s="76" t="s">
        <v>42</v>
      </c>
      <c r="G49" s="29" t="s">
        <v>41</v>
      </c>
      <c r="H49" s="67" t="s">
        <v>3060</v>
      </c>
      <c r="I49" s="31"/>
      <c r="J49" s="32"/>
      <c r="K49" s="33"/>
      <c r="L49" s="34">
        <f>J49*K49*0.16</f>
        <v>0</v>
      </c>
      <c r="M49" s="33">
        <v>15400</v>
      </c>
    </row>
    <row r="50" spans="1:13" ht="25.5" x14ac:dyDescent="0.3">
      <c r="A50" s="52" t="s">
        <v>3156</v>
      </c>
      <c r="B50" s="53" t="s">
        <v>43</v>
      </c>
      <c r="C50" s="54">
        <v>43063</v>
      </c>
      <c r="D50" s="45"/>
      <c r="E50" s="27"/>
      <c r="F50" s="76" t="s">
        <v>42</v>
      </c>
      <c r="G50" s="29" t="s">
        <v>41</v>
      </c>
      <c r="H50" s="67" t="s">
        <v>3061</v>
      </c>
      <c r="I50" s="31"/>
      <c r="J50" s="32"/>
      <c r="K50" s="33"/>
      <c r="L50" s="34">
        <f>J50*K50*0.16</f>
        <v>0</v>
      </c>
      <c r="M50" s="33">
        <v>13850</v>
      </c>
    </row>
    <row r="51" spans="1:13" x14ac:dyDescent="0.3">
      <c r="A51" s="52" t="s">
        <v>3621</v>
      </c>
      <c r="B51" s="53" t="s">
        <v>3620</v>
      </c>
      <c r="C51" s="54">
        <v>43073</v>
      </c>
      <c r="D51" s="103">
        <v>603</v>
      </c>
      <c r="E51" s="27">
        <v>43049</v>
      </c>
      <c r="F51" s="144" t="s">
        <v>631</v>
      </c>
      <c r="G51" s="29" t="s">
        <v>214</v>
      </c>
      <c r="H51" s="67" t="s">
        <v>410</v>
      </c>
      <c r="I51" s="31" t="s">
        <v>142</v>
      </c>
      <c r="J51" s="32">
        <v>2</v>
      </c>
      <c r="K51" s="33">
        <v>1540</v>
      </c>
      <c r="L51" s="34">
        <f>J51*K51*0.16</f>
        <v>492.8</v>
      </c>
      <c r="M51" s="33">
        <f t="shared" ref="M51:M57" si="3">J51*K51+L51</f>
        <v>3572.8</v>
      </c>
    </row>
    <row r="52" spans="1:13" x14ac:dyDescent="0.3">
      <c r="A52" s="52" t="s">
        <v>3621</v>
      </c>
      <c r="B52" s="53" t="s">
        <v>3620</v>
      </c>
      <c r="C52" s="54">
        <v>43073</v>
      </c>
      <c r="D52" s="103">
        <v>603</v>
      </c>
      <c r="E52" s="27">
        <v>43049</v>
      </c>
      <c r="F52" s="144" t="s">
        <v>631</v>
      </c>
      <c r="G52" s="29" t="s">
        <v>214</v>
      </c>
      <c r="H52" s="67" t="s">
        <v>78</v>
      </c>
      <c r="I52" s="31" t="s">
        <v>142</v>
      </c>
      <c r="J52" s="32">
        <v>5</v>
      </c>
      <c r="K52" s="33">
        <v>495</v>
      </c>
      <c r="L52" s="34">
        <f t="shared" si="2"/>
        <v>396</v>
      </c>
      <c r="M52" s="33">
        <f t="shared" si="3"/>
        <v>2871</v>
      </c>
    </row>
    <row r="53" spans="1:13" x14ac:dyDescent="0.3">
      <c r="A53" s="52" t="s">
        <v>3621</v>
      </c>
      <c r="B53" s="53" t="s">
        <v>3620</v>
      </c>
      <c r="C53" s="54">
        <v>43073</v>
      </c>
      <c r="D53" s="103">
        <v>603</v>
      </c>
      <c r="E53" s="27">
        <v>43049</v>
      </c>
      <c r="F53" s="144" t="s">
        <v>631</v>
      </c>
      <c r="G53" s="29" t="s">
        <v>214</v>
      </c>
      <c r="H53" s="67" t="s">
        <v>411</v>
      </c>
      <c r="I53" s="31" t="s">
        <v>142</v>
      </c>
      <c r="J53" s="32">
        <v>3</v>
      </c>
      <c r="K53" s="33">
        <v>1540</v>
      </c>
      <c r="L53" s="34">
        <f t="shared" ref="L53:L62" si="4">J53*K53*0.16</f>
        <v>739.2</v>
      </c>
      <c r="M53" s="33">
        <f t="shared" si="3"/>
        <v>5359.2</v>
      </c>
    </row>
    <row r="54" spans="1:13" ht="25.5" x14ac:dyDescent="0.3">
      <c r="A54" s="52" t="s">
        <v>3623</v>
      </c>
      <c r="B54" s="53" t="s">
        <v>3622</v>
      </c>
      <c r="C54" s="54">
        <v>43073</v>
      </c>
      <c r="D54" s="103">
        <v>8584</v>
      </c>
      <c r="E54" s="27">
        <v>43019</v>
      </c>
      <c r="F54" s="144" t="s">
        <v>666</v>
      </c>
      <c r="G54" s="38" t="s">
        <v>351</v>
      </c>
      <c r="H54" s="67" t="s">
        <v>364</v>
      </c>
      <c r="I54" s="31" t="s">
        <v>358</v>
      </c>
      <c r="J54" s="32">
        <v>1</v>
      </c>
      <c r="K54" s="33">
        <v>1866</v>
      </c>
      <c r="L54" s="34">
        <f t="shared" si="4"/>
        <v>298.56</v>
      </c>
      <c r="M54" s="33">
        <f t="shared" si="3"/>
        <v>2164.56</v>
      </c>
    </row>
    <row r="55" spans="1:13" ht="25.5" x14ac:dyDescent="0.3">
      <c r="A55" s="52" t="s">
        <v>3623</v>
      </c>
      <c r="B55" s="53" t="s">
        <v>3622</v>
      </c>
      <c r="C55" s="54">
        <v>43073</v>
      </c>
      <c r="D55" s="103">
        <v>8584</v>
      </c>
      <c r="E55" s="27">
        <v>43019</v>
      </c>
      <c r="F55" s="144" t="s">
        <v>666</v>
      </c>
      <c r="G55" s="38" t="s">
        <v>351</v>
      </c>
      <c r="H55" s="67" t="s">
        <v>3072</v>
      </c>
      <c r="I55" s="31" t="s">
        <v>358</v>
      </c>
      <c r="J55" s="32">
        <v>2</v>
      </c>
      <c r="K55" s="33">
        <v>1326.72</v>
      </c>
      <c r="L55" s="34">
        <f t="shared" si="4"/>
        <v>424.55040000000002</v>
      </c>
      <c r="M55" s="33">
        <f t="shared" si="3"/>
        <v>3077.9904000000001</v>
      </c>
    </row>
    <row r="56" spans="1:13" ht="25.5" x14ac:dyDescent="0.3">
      <c r="A56" s="52" t="s">
        <v>3623</v>
      </c>
      <c r="B56" s="53" t="s">
        <v>3622</v>
      </c>
      <c r="C56" s="54">
        <v>43073</v>
      </c>
      <c r="D56" s="103">
        <v>8584</v>
      </c>
      <c r="E56" s="27">
        <v>43019</v>
      </c>
      <c r="F56" s="144" t="s">
        <v>666</v>
      </c>
      <c r="G56" s="38" t="s">
        <v>351</v>
      </c>
      <c r="H56" s="67" t="s">
        <v>3073</v>
      </c>
      <c r="I56" s="31" t="s">
        <v>96</v>
      </c>
      <c r="J56" s="32">
        <v>2</v>
      </c>
      <c r="K56" s="33">
        <v>46.55</v>
      </c>
      <c r="L56" s="34">
        <f t="shared" si="4"/>
        <v>14.895999999999999</v>
      </c>
      <c r="M56" s="33">
        <f t="shared" si="3"/>
        <v>107.996</v>
      </c>
    </row>
    <row r="57" spans="1:13" ht="25.5" x14ac:dyDescent="0.3">
      <c r="A57" s="52" t="s">
        <v>3623</v>
      </c>
      <c r="B57" s="53" t="s">
        <v>3622</v>
      </c>
      <c r="C57" s="54">
        <v>43073</v>
      </c>
      <c r="D57" s="103">
        <v>8584</v>
      </c>
      <c r="E57" s="27">
        <v>43019</v>
      </c>
      <c r="F57" s="144" t="s">
        <v>666</v>
      </c>
      <c r="G57" s="38" t="s">
        <v>351</v>
      </c>
      <c r="H57" s="67" t="s">
        <v>1283</v>
      </c>
      <c r="I57" s="31" t="s">
        <v>96</v>
      </c>
      <c r="J57" s="32">
        <v>2</v>
      </c>
      <c r="K57" s="33">
        <v>42.24</v>
      </c>
      <c r="L57" s="34">
        <f t="shared" si="4"/>
        <v>13.516800000000002</v>
      </c>
      <c r="M57" s="33">
        <f t="shared" si="3"/>
        <v>97.996800000000007</v>
      </c>
    </row>
    <row r="58" spans="1:13" ht="25.5" x14ac:dyDescent="0.3">
      <c r="A58" s="52" t="s">
        <v>3625</v>
      </c>
      <c r="B58" s="53" t="s">
        <v>3624</v>
      </c>
      <c r="C58" s="54">
        <v>43073</v>
      </c>
      <c r="D58" s="103">
        <v>8603</v>
      </c>
      <c r="E58" s="27">
        <v>43024</v>
      </c>
      <c r="F58" s="144" t="s">
        <v>666</v>
      </c>
      <c r="G58" s="38" t="s">
        <v>351</v>
      </c>
      <c r="H58" s="67" t="s">
        <v>3074</v>
      </c>
      <c r="I58" s="31" t="s">
        <v>358</v>
      </c>
      <c r="J58" s="32">
        <v>2</v>
      </c>
      <c r="K58" s="33">
        <v>1377.58</v>
      </c>
      <c r="L58" s="34">
        <f t="shared" si="4"/>
        <v>440.82560000000001</v>
      </c>
      <c r="M58" s="33">
        <f>J58*K58+L58</f>
        <v>3195.9856</v>
      </c>
    </row>
    <row r="59" spans="1:13" ht="25.5" x14ac:dyDescent="0.3">
      <c r="A59" s="52" t="s">
        <v>3627</v>
      </c>
      <c r="B59" s="53" t="s">
        <v>3626</v>
      </c>
      <c r="C59" s="54">
        <v>43073</v>
      </c>
      <c r="D59" s="103">
        <v>8617</v>
      </c>
      <c r="E59" s="27">
        <v>43025</v>
      </c>
      <c r="F59" s="144" t="s">
        <v>666</v>
      </c>
      <c r="G59" s="38" t="s">
        <v>351</v>
      </c>
      <c r="H59" s="67" t="s">
        <v>3075</v>
      </c>
      <c r="I59" s="31" t="s">
        <v>257</v>
      </c>
      <c r="J59" s="32">
        <v>16</v>
      </c>
      <c r="K59" s="33">
        <v>318.10000000000002</v>
      </c>
      <c r="L59" s="34">
        <f t="shared" si="4"/>
        <v>814.33600000000013</v>
      </c>
      <c r="M59" s="33">
        <f>J59*K59+L59</f>
        <v>5903.9360000000006</v>
      </c>
    </row>
    <row r="60" spans="1:13" ht="25.5" x14ac:dyDescent="0.3">
      <c r="A60" s="52" t="s">
        <v>3629</v>
      </c>
      <c r="B60" s="53" t="s">
        <v>3628</v>
      </c>
      <c r="C60" s="54">
        <v>43082</v>
      </c>
      <c r="D60" s="103" t="s">
        <v>3405</v>
      </c>
      <c r="E60" s="27">
        <v>43067</v>
      </c>
      <c r="F60" s="144" t="s">
        <v>631</v>
      </c>
      <c r="G60" s="38" t="s">
        <v>138</v>
      </c>
      <c r="H60" s="67" t="s">
        <v>139</v>
      </c>
      <c r="I60" s="31" t="s">
        <v>142</v>
      </c>
      <c r="J60" s="32">
        <v>1</v>
      </c>
      <c r="K60" s="33">
        <v>1540</v>
      </c>
      <c r="L60" s="34">
        <f t="shared" si="4"/>
        <v>246.4</v>
      </c>
      <c r="M60" s="33">
        <f>J60*K60+L60</f>
        <v>1786.4</v>
      </c>
    </row>
    <row r="61" spans="1:13" ht="25.5" x14ac:dyDescent="0.3">
      <c r="A61" s="52" t="s">
        <v>3629</v>
      </c>
      <c r="B61" s="53" t="s">
        <v>3628</v>
      </c>
      <c r="C61" s="54">
        <v>43082</v>
      </c>
      <c r="D61" s="103" t="s">
        <v>3405</v>
      </c>
      <c r="E61" s="27">
        <v>43067</v>
      </c>
      <c r="F61" s="144" t="s">
        <v>631</v>
      </c>
      <c r="G61" s="38" t="s">
        <v>138</v>
      </c>
      <c r="H61" s="67" t="s">
        <v>78</v>
      </c>
      <c r="I61" s="31" t="s">
        <v>142</v>
      </c>
      <c r="J61" s="32">
        <v>1</v>
      </c>
      <c r="K61" s="33">
        <v>495</v>
      </c>
      <c r="L61" s="34">
        <f t="shared" si="4"/>
        <v>79.2</v>
      </c>
      <c r="M61" s="33">
        <f>J61*K61+L61</f>
        <v>574.20000000000005</v>
      </c>
    </row>
    <row r="62" spans="1:13" ht="25.5" x14ac:dyDescent="0.3">
      <c r="A62" s="52" t="s">
        <v>3619</v>
      </c>
      <c r="B62" s="53" t="s">
        <v>3618</v>
      </c>
      <c r="C62" s="54">
        <v>43077</v>
      </c>
      <c r="D62" s="103"/>
      <c r="E62" s="27"/>
      <c r="F62" s="76" t="s">
        <v>42</v>
      </c>
      <c r="G62" s="38" t="s">
        <v>41</v>
      </c>
      <c r="H62" s="67" t="s">
        <v>3353</v>
      </c>
      <c r="I62" s="31"/>
      <c r="J62" s="32"/>
      <c r="K62" s="33"/>
      <c r="L62" s="34">
        <f t="shared" si="4"/>
        <v>0</v>
      </c>
      <c r="M62" s="33">
        <v>14900</v>
      </c>
    </row>
    <row r="63" spans="1:13" x14ac:dyDescent="0.3">
      <c r="A63" s="26"/>
      <c r="B63" s="26"/>
      <c r="C63" s="26"/>
      <c r="D63" s="28"/>
      <c r="E63" s="27"/>
      <c r="F63" s="27"/>
      <c r="G63" s="29"/>
      <c r="H63" s="67"/>
      <c r="I63" s="31"/>
      <c r="J63" s="32"/>
      <c r="K63" s="33"/>
      <c r="L63" s="34"/>
      <c r="M63" s="33">
        <f>SUM(M14:M62)</f>
        <v>349835.99733600003</v>
      </c>
    </row>
    <row r="65" spans="1:13" x14ac:dyDescent="0.3">
      <c r="A65" s="48" t="s">
        <v>35</v>
      </c>
      <c r="B65" s="46" t="s">
        <v>1644</v>
      </c>
    </row>
    <row r="66" spans="1:13" x14ac:dyDescent="0.3">
      <c r="A66" s="18"/>
      <c r="B66" s="15"/>
      <c r="D66" s="62"/>
    </row>
    <row r="67" spans="1:13" x14ac:dyDescent="0.3">
      <c r="A67" s="18"/>
      <c r="B67" s="15"/>
    </row>
    <row r="68" spans="1:13" x14ac:dyDescent="0.3">
      <c r="A68" s="18"/>
      <c r="B68" s="15"/>
    </row>
    <row r="69" spans="1:13" x14ac:dyDescent="0.3">
      <c r="A69" s="18"/>
      <c r="B69" s="15"/>
    </row>
    <row r="70" spans="1:13" x14ac:dyDescent="0.3">
      <c r="A70" s="18"/>
      <c r="B70" s="15"/>
    </row>
    <row r="71" spans="1:13" x14ac:dyDescent="0.3">
      <c r="A71" s="18"/>
      <c r="B71" s="15"/>
    </row>
    <row r="72" spans="1:13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261" t="s">
        <v>27</v>
      </c>
      <c r="B73" s="261"/>
      <c r="C73" s="261"/>
      <c r="D73" s="39"/>
      <c r="E73" s="261" t="s">
        <v>28</v>
      </c>
      <c r="F73" s="261"/>
      <c r="G73" s="39"/>
      <c r="H73" s="164" t="s">
        <v>29</v>
      </c>
      <c r="I73" s="39"/>
      <c r="J73" s="41"/>
      <c r="K73" s="164" t="s">
        <v>30</v>
      </c>
      <c r="L73" s="41"/>
      <c r="M73" s="39"/>
    </row>
    <row r="74" spans="1:13" ht="13.9" customHeight="1" x14ac:dyDescent="0.3">
      <c r="A74" s="263" t="s">
        <v>0</v>
      </c>
      <c r="B74" s="263"/>
      <c r="C74" s="263"/>
      <c r="D74" s="39"/>
      <c r="E74" s="262" t="s">
        <v>1</v>
      </c>
      <c r="F74" s="262"/>
      <c r="G74" s="39"/>
      <c r="H74" s="42" t="s">
        <v>2</v>
      </c>
      <c r="I74" s="39"/>
      <c r="J74" s="262" t="s">
        <v>31</v>
      </c>
      <c r="K74" s="262"/>
      <c r="L74" s="262"/>
      <c r="M74" s="39"/>
    </row>
    <row r="75" spans="1:13" x14ac:dyDescent="0.3">
      <c r="A75" s="253"/>
      <c r="B75" s="253"/>
      <c r="C75" s="253"/>
    </row>
    <row r="76" spans="1:13" s="15" customFormat="1" ht="15" customHeight="1" x14ac:dyDescent="0.25">
      <c r="A76" s="257" t="s">
        <v>6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</row>
  </sheetData>
  <customSheetViews>
    <customSheetView guid="{B46C6F73-E576-4327-952E-D30557363BE2}" showPageBreaks="1" topLeftCell="H46">
      <selection activeCell="N69" sqref="N6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1"/>
      <headerFooter>
        <oddFooter>Página &amp;P&amp;R&amp;A</oddFooter>
      </headerFooter>
    </customSheetView>
    <customSheetView guid="{B199B117-5486-47F8-B363-AA7ED6A717E7}" topLeftCell="H46">
      <selection activeCell="N69" sqref="N69"/>
      <pageMargins left="0.70866141732283472" right="0.70866141732283472" top="0.74803149606299213" bottom="0.74803149606299213" header="0.31496062992125984" footer="0.31496062992125984"/>
      <pageSetup paperSize="5" scale="80" orientation="landscape" horizontalDpi="0" verticalDpi="0" r:id="rId2"/>
      <headerFooter>
        <oddFooter>Página &amp;P&amp;R&amp;A</oddFooter>
      </headerFooter>
    </customSheetView>
  </customSheetViews>
  <mergeCells count="15">
    <mergeCell ref="A76:M76"/>
    <mergeCell ref="A11:B11"/>
    <mergeCell ref="C11:G11"/>
    <mergeCell ref="I11:M11"/>
    <mergeCell ref="E73:F73"/>
    <mergeCell ref="E74:F74"/>
    <mergeCell ref="J74:L74"/>
    <mergeCell ref="A73:C73"/>
    <mergeCell ref="A74:C74"/>
    <mergeCell ref="A1:M1"/>
    <mergeCell ref="A7:B7"/>
    <mergeCell ref="A9:C10"/>
    <mergeCell ref="G9:H9"/>
    <mergeCell ref="L9:M9"/>
    <mergeCell ref="G10:H10"/>
  </mergeCells>
  <hyperlinks>
    <hyperlink ref="K8:M8" location="'Instructivo Anexo 1'!A1" display="INSTRUCTIVO"/>
    <hyperlink ref="G9:H9" r:id="rId3" display="OBRA EN BIEN DE DOMINIO PUBLICO: (18)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4"/>
  <headerFooter>
    <oddFooter>Página &amp;P&amp;R&amp;A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66</vt:i4>
      </vt:variant>
      <vt:variant>
        <vt:lpstr>Rangos con nombre</vt:lpstr>
      </vt:variant>
      <vt:variant>
        <vt:i4>1</vt:i4>
      </vt:variant>
    </vt:vector>
  </HeadingPairs>
  <TitlesOfParts>
    <vt:vector size="67" baseType="lpstr">
      <vt:lpstr>001-AYS</vt:lpstr>
      <vt:lpstr>003-AYS</vt:lpstr>
      <vt:lpstr>008-AYS</vt:lpstr>
      <vt:lpstr>011-AYS</vt:lpstr>
      <vt:lpstr>012-AYS</vt:lpstr>
      <vt:lpstr>016-AYS</vt:lpstr>
      <vt:lpstr>022-AYS</vt:lpstr>
      <vt:lpstr>023-AYS</vt:lpstr>
      <vt:lpstr>024-AYS</vt:lpstr>
      <vt:lpstr>026-AYS</vt:lpstr>
      <vt:lpstr>027-AYS</vt:lpstr>
      <vt:lpstr>028-AYS</vt:lpstr>
      <vt:lpstr>034-AYS</vt:lpstr>
      <vt:lpstr>036-AYS</vt:lpstr>
      <vt:lpstr>037-URB</vt:lpstr>
      <vt:lpstr>039-AYS</vt:lpstr>
      <vt:lpstr>040-AYS</vt:lpstr>
      <vt:lpstr>045-AYS</vt:lpstr>
      <vt:lpstr>046-AYS</vt:lpstr>
      <vt:lpstr>047-AYS</vt:lpstr>
      <vt:lpstr>054-AYS</vt:lpstr>
      <vt:lpstr>055-AYS</vt:lpstr>
      <vt:lpstr>057-AYS</vt:lpstr>
      <vt:lpstr>064-AYS</vt:lpstr>
      <vt:lpstr>065-AYS</vt:lpstr>
      <vt:lpstr>068-AYS</vt:lpstr>
      <vt:lpstr>069-AYS</vt:lpstr>
      <vt:lpstr>070-AYS</vt:lpstr>
      <vt:lpstr>073-AYS</vt:lpstr>
      <vt:lpstr>075-AYS</vt:lpstr>
      <vt:lpstr>082-AYS</vt:lpstr>
      <vt:lpstr>085-AYS</vt:lpstr>
      <vt:lpstr>087-AYS</vt:lpstr>
      <vt:lpstr>088-AYS</vt:lpstr>
      <vt:lpstr>089-SAL</vt:lpstr>
      <vt:lpstr>090-SAL</vt:lpstr>
      <vt:lpstr>092-AYS</vt:lpstr>
      <vt:lpstr>094-AYS</vt:lpstr>
      <vt:lpstr>096-ED</vt:lpstr>
      <vt:lpstr>097-ED</vt:lpstr>
      <vt:lpstr>099-ED</vt:lpstr>
      <vt:lpstr>100-ED</vt:lpstr>
      <vt:lpstr>101-AYS</vt:lpstr>
      <vt:lpstr>102-AYS</vt:lpstr>
      <vt:lpstr>103-ED</vt:lpstr>
      <vt:lpstr>108-ED</vt:lpstr>
      <vt:lpstr>109-ED</vt:lpstr>
      <vt:lpstr>110-ED</vt:lpstr>
      <vt:lpstr>111-ED</vt:lpstr>
      <vt:lpstr>115-ED</vt:lpstr>
      <vt:lpstr>116-ED</vt:lpstr>
      <vt:lpstr>122-URB</vt:lpstr>
      <vt:lpstr>123-URB</vt:lpstr>
      <vt:lpstr>126-ED</vt:lpstr>
      <vt:lpstr>127-ED</vt:lpstr>
      <vt:lpstr>128-URB</vt:lpstr>
      <vt:lpstr>129-ED</vt:lpstr>
      <vt:lpstr>152-URB</vt:lpstr>
      <vt:lpstr>158-ED</vt:lpstr>
      <vt:lpstr>163-URB</vt:lpstr>
      <vt:lpstr>170-URB</vt:lpstr>
      <vt:lpstr>172-ED</vt:lpstr>
      <vt:lpstr>191-GI</vt:lpstr>
      <vt:lpstr>192-DI</vt:lpstr>
      <vt:lpstr>201-URB</vt:lpstr>
      <vt:lpstr>228-URB</vt:lpstr>
      <vt:lpstr>'152-URB'!Área_de_impresión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I.S.C. Roberto Alvarado Sabino</cp:lastModifiedBy>
  <cp:lastPrinted>2018-03-23T19:04:40Z</cp:lastPrinted>
  <dcterms:created xsi:type="dcterms:W3CDTF">2008-03-24T18:56:52Z</dcterms:created>
  <dcterms:modified xsi:type="dcterms:W3CDTF">2018-04-13T15:47:55Z</dcterms:modified>
</cp:coreProperties>
</file>